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hebhome.thun.lan\HomeHEB\usrheb0048\My Documents\CMIAXIOMA\44c92cc4f5b7444c98c49a273e22e965\"/>
    </mc:Choice>
  </mc:AlternateContent>
  <xr:revisionPtr revIDLastSave="0" documentId="13_ncr:1_{40115D02-A080-4BF1-A138-A1EE505B7B88}" xr6:coauthVersionLast="47" xr6:coauthVersionMax="47" xr10:uidLastSave="{00000000-0000-0000-0000-000000000000}"/>
  <bookViews>
    <workbookView xWindow="25665" yWindow="75" windowWidth="24945" windowHeight="20130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Zusammenfassung!$A$1:$H$60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B91" i="10"/>
  <c r="B90" i="10"/>
  <c r="A89" i="10"/>
  <c r="D85" i="10"/>
  <c r="B84" i="10"/>
  <c r="B83" i="10"/>
  <c r="A82" i="10"/>
  <c r="A81" i="10"/>
  <c r="B77" i="10"/>
  <c r="B76" i="10"/>
  <c r="B75" i="10"/>
  <c r="B74" i="10"/>
  <c r="B73" i="10"/>
  <c r="B72" i="10"/>
  <c r="A71" i="10"/>
  <c r="B67" i="10"/>
  <c r="B66" i="10"/>
  <c r="B65" i="10"/>
  <c r="B64" i="10"/>
  <c r="A63" i="10"/>
  <c r="A62" i="10"/>
  <c r="B58" i="10"/>
  <c r="B57" i="10"/>
  <c r="A56" i="10"/>
  <c r="B52" i="10"/>
  <c r="B51" i="10"/>
  <c r="A50" i="10"/>
  <c r="B46" i="10"/>
  <c r="B45" i="10"/>
  <c r="B44" i="10"/>
  <c r="A43" i="10"/>
  <c r="B39" i="10"/>
  <c r="B38" i="10"/>
  <c r="B37" i="10"/>
  <c r="A36" i="10"/>
  <c r="A35" i="10"/>
  <c r="B31" i="10"/>
  <c r="B30" i="10"/>
  <c r="B29" i="10"/>
  <c r="A28" i="10"/>
  <c r="B24" i="10"/>
  <c r="B23" i="10"/>
  <c r="B22" i="10"/>
  <c r="A21" i="10"/>
  <c r="B17" i="10"/>
  <c r="A16" i="10"/>
  <c r="B12" i="10"/>
  <c r="B11" i="10"/>
  <c r="B10" i="10"/>
  <c r="B9" i="10"/>
  <c r="A8" i="10"/>
  <c r="A7" i="10"/>
  <c r="A2" i="10"/>
  <c r="E1" i="10"/>
  <c r="D40" i="1" l="1"/>
  <c r="D39" i="1"/>
  <c r="D35" i="1"/>
  <c r="D51" i="1" s="1"/>
  <c r="D29" i="1"/>
  <c r="C51" i="1" s="1"/>
  <c r="D23" i="1"/>
  <c r="C43" i="1" l="1"/>
  <c r="C38" i="1"/>
  <c r="C34" i="1"/>
  <c r="C28" i="1"/>
  <c r="F51" i="1"/>
  <c r="D85" i="9"/>
  <c r="D85" i="8"/>
  <c r="D85" i="7"/>
  <c r="D85" i="2"/>
  <c r="B91" i="9" l="1"/>
  <c r="B90" i="9"/>
  <c r="B91" i="8"/>
  <c r="B90" i="8"/>
  <c r="B91" i="7"/>
  <c r="B90" i="7"/>
  <c r="B83" i="9"/>
  <c r="B83" i="8"/>
  <c r="B83" i="7"/>
  <c r="B84" i="7"/>
  <c r="B58" i="9"/>
  <c r="B57" i="9"/>
  <c r="B46" i="9"/>
  <c r="B45" i="9"/>
  <c r="B44" i="9"/>
  <c r="B39" i="9"/>
  <c r="A56" i="9"/>
  <c r="A43" i="9"/>
  <c r="A36" i="9"/>
  <c r="B58" i="8"/>
  <c r="B57" i="8"/>
  <c r="B46" i="8"/>
  <c r="B45" i="8"/>
  <c r="B44" i="8"/>
  <c r="B37" i="8"/>
  <c r="A56" i="8"/>
  <c r="A50" i="8"/>
  <c r="A43" i="8"/>
  <c r="A36" i="8"/>
  <c r="A56" i="7"/>
  <c r="A43" i="7"/>
  <c r="A36" i="7"/>
  <c r="B58" i="7"/>
  <c r="B57" i="7"/>
  <c r="B46" i="7"/>
  <c r="B45" i="7"/>
  <c r="B44" i="7"/>
  <c r="B52" i="7" l="1"/>
  <c r="B51" i="7"/>
  <c r="A50" i="7"/>
  <c r="B39" i="7"/>
  <c r="B38" i="7"/>
  <c r="B37" i="7"/>
  <c r="A35" i="7"/>
  <c r="B52" i="8"/>
  <c r="B51" i="8"/>
  <c r="B39" i="8"/>
  <c r="B38" i="8"/>
  <c r="A35" i="8"/>
  <c r="B52" i="9"/>
  <c r="B51" i="9"/>
  <c r="A50" i="9"/>
  <c r="B38" i="9"/>
  <c r="B37" i="9"/>
  <c r="A35" i="9"/>
  <c r="B22" i="7" l="1"/>
  <c r="B23" i="7"/>
  <c r="B24" i="7"/>
  <c r="E51" i="1" l="1"/>
  <c r="D37" i="1"/>
  <c r="C73" i="10" s="1"/>
  <c r="D36" i="1"/>
  <c r="C64" i="10" s="1"/>
  <c r="E62" i="10" s="1"/>
  <c r="D56" i="1" s="1"/>
  <c r="D33" i="1"/>
  <c r="C57" i="10" s="1"/>
  <c r="D32" i="1"/>
  <c r="C51" i="10" s="1"/>
  <c r="D31" i="1"/>
  <c r="C44" i="10" s="1"/>
  <c r="D30" i="1"/>
  <c r="C37" i="10" s="1"/>
  <c r="E35" i="10" s="1"/>
  <c r="C56" i="1" s="1"/>
  <c r="E34" i="1"/>
  <c r="D41" i="1"/>
  <c r="C83" i="10" s="1"/>
  <c r="E28" i="1"/>
  <c r="C44" i="9" l="1"/>
  <c r="C44" i="8"/>
  <c r="C44" i="2"/>
  <c r="C44" i="7"/>
  <c r="C57" i="9"/>
  <c r="C57" i="7"/>
  <c r="C57" i="2"/>
  <c r="C57" i="8"/>
  <c r="C83" i="9"/>
  <c r="C83" i="7"/>
  <c r="C83" i="8"/>
  <c r="C51" i="8"/>
  <c r="C51" i="2"/>
  <c r="C51" i="7"/>
  <c r="C51" i="9"/>
  <c r="B51" i="1"/>
  <c r="C37" i="7"/>
  <c r="C37" i="2"/>
  <c r="C37" i="8"/>
  <c r="C37" i="9"/>
  <c r="E1" i="9"/>
  <c r="E1" i="8"/>
  <c r="E1" i="7"/>
  <c r="E1" i="2"/>
  <c r="E35" i="9" l="1"/>
  <c r="C55" i="1" s="1"/>
  <c r="E35" i="8"/>
  <c r="C54" i="1" s="1"/>
  <c r="E35" i="2"/>
  <c r="C52" i="1" s="1"/>
  <c r="E35" i="7"/>
  <c r="C53" i="1" s="1"/>
  <c r="E43" i="1"/>
  <c r="E38" i="1"/>
  <c r="D42" i="1"/>
  <c r="C83" i="2"/>
  <c r="C73" i="2"/>
  <c r="D27" i="1"/>
  <c r="C29" i="10" s="1"/>
  <c r="D26" i="1"/>
  <c r="C22" i="10" s="1"/>
  <c r="D25" i="1"/>
  <c r="C17" i="10" s="1"/>
  <c r="D24" i="1"/>
  <c r="C9" i="10" s="1"/>
  <c r="E7" i="10" s="1"/>
  <c r="B56" i="1" s="1"/>
  <c r="C90" i="2" l="1"/>
  <c r="E81" i="2" s="1"/>
  <c r="C90" i="10"/>
  <c r="E81" i="10" s="1"/>
  <c r="F56" i="1" s="1"/>
  <c r="C73" i="8"/>
  <c r="C73" i="9"/>
  <c r="C73" i="7"/>
  <c r="C9" i="7"/>
  <c r="C9" i="9"/>
  <c r="C9" i="8"/>
  <c r="C90" i="9"/>
  <c r="E81" i="9" s="1"/>
  <c r="F55" i="1" s="1"/>
  <c r="C90" i="7"/>
  <c r="E81" i="7" s="1"/>
  <c r="C90" i="8"/>
  <c r="E81" i="8" s="1"/>
  <c r="C17" i="7"/>
  <c r="C17" i="9"/>
  <c r="C17" i="8"/>
  <c r="C17" i="2"/>
  <c r="C29" i="8"/>
  <c r="C29" i="9"/>
  <c r="C29" i="7"/>
  <c r="C9" i="2"/>
  <c r="C29" i="2"/>
  <c r="C64" i="2"/>
  <c r="E62" i="2" s="1"/>
  <c r="C64" i="7"/>
  <c r="E62" i="7" s="1"/>
  <c r="C64" i="8"/>
  <c r="E62" i="8" s="1"/>
  <c r="C64" i="9"/>
  <c r="C22" i="2"/>
  <c r="C22" i="9"/>
  <c r="C22" i="7"/>
  <c r="C22" i="8"/>
  <c r="E62" i="9" l="1"/>
  <c r="D55" i="1" s="1"/>
  <c r="E7" i="8"/>
  <c r="E7" i="9"/>
  <c r="B55" i="1" s="1"/>
  <c r="E7" i="7"/>
  <c r="E7" i="2"/>
  <c r="B52" i="1" s="1"/>
  <c r="D54" i="1"/>
  <c r="D52" i="1"/>
  <c r="D53" i="1"/>
  <c r="F52" i="1"/>
  <c r="A89" i="9"/>
  <c r="B84" i="9"/>
  <c r="A82" i="9"/>
  <c r="A81" i="9"/>
  <c r="B77" i="9"/>
  <c r="B76" i="9"/>
  <c r="B75" i="9"/>
  <c r="B74" i="9"/>
  <c r="B73" i="9"/>
  <c r="B72" i="9"/>
  <c r="A71" i="9"/>
  <c r="B67" i="9"/>
  <c r="B66" i="9"/>
  <c r="B65" i="9"/>
  <c r="B64" i="9"/>
  <c r="A63" i="9"/>
  <c r="A62" i="9"/>
  <c r="A89" i="8"/>
  <c r="B84" i="8"/>
  <c r="A82" i="8"/>
  <c r="A81" i="8"/>
  <c r="B77" i="8"/>
  <c r="B76" i="8"/>
  <c r="B75" i="8"/>
  <c r="B74" i="8"/>
  <c r="B73" i="8"/>
  <c r="B72" i="8"/>
  <c r="A71" i="8"/>
  <c r="B67" i="8"/>
  <c r="B66" i="8"/>
  <c r="B65" i="8"/>
  <c r="B64" i="8"/>
  <c r="A63" i="8"/>
  <c r="A62" i="8"/>
  <c r="A89" i="7"/>
  <c r="A82" i="7"/>
  <c r="A81" i="7"/>
  <c r="B77" i="7"/>
  <c r="B76" i="7"/>
  <c r="B75" i="7"/>
  <c r="B74" i="7"/>
  <c r="B73" i="7"/>
  <c r="B72" i="7"/>
  <c r="A71" i="7"/>
  <c r="B67" i="7"/>
  <c r="B66" i="7"/>
  <c r="B65" i="7"/>
  <c r="B64" i="7"/>
  <c r="A63" i="7"/>
  <c r="A62" i="7"/>
  <c r="B31" i="9"/>
  <c r="B30" i="9"/>
  <c r="B29" i="9"/>
  <c r="A28" i="9"/>
  <c r="B31" i="8"/>
  <c r="B30" i="8"/>
  <c r="B29" i="8"/>
  <c r="A28" i="8"/>
  <c r="B31" i="7"/>
  <c r="B30" i="7"/>
  <c r="B29" i="7"/>
  <c r="A28" i="7"/>
  <c r="B24" i="9"/>
  <c r="B23" i="9"/>
  <c r="B22" i="9"/>
  <c r="A21" i="9"/>
  <c r="B24" i="8"/>
  <c r="B23" i="8"/>
  <c r="B22" i="8"/>
  <c r="A21" i="8"/>
  <c r="A21" i="7"/>
  <c r="B17" i="9"/>
  <c r="A16" i="9"/>
  <c r="B17" i="8"/>
  <c r="A16" i="8"/>
  <c r="B17" i="7"/>
  <c r="A16" i="7"/>
  <c r="B12" i="9"/>
  <c r="B11" i="9"/>
  <c r="B10" i="9"/>
  <c r="B9" i="9"/>
  <c r="A8" i="9"/>
  <c r="A7" i="9"/>
  <c r="A8" i="8"/>
  <c r="A7" i="8"/>
  <c r="A8" i="7"/>
  <c r="A7" i="7"/>
  <c r="B12" i="8"/>
  <c r="B11" i="8"/>
  <c r="B10" i="8"/>
  <c r="B9" i="8"/>
  <c r="B12" i="7"/>
  <c r="B11" i="7"/>
  <c r="B10" i="7"/>
  <c r="B9" i="7"/>
  <c r="E5" i="2" l="1"/>
  <c r="D47" i="1" l="1"/>
  <c r="A2" i="9"/>
  <c r="A2" i="8"/>
  <c r="A2" i="7"/>
  <c r="A2" i="2"/>
  <c r="F29" i="1" l="1"/>
  <c r="F23" i="1"/>
  <c r="F40" i="1"/>
  <c r="F39" i="1"/>
  <c r="E5" i="9"/>
  <c r="E5" i="8"/>
  <c r="F54" i="1"/>
  <c r="G15" i="1"/>
  <c r="C20" i="1" s="1"/>
  <c r="E56" i="1" s="1"/>
  <c r="G56" i="1" s="1"/>
  <c r="C18" i="1" l="1"/>
  <c r="E54" i="1" s="1"/>
  <c r="C19" i="1"/>
  <c r="E55" i="1" s="1"/>
  <c r="G55" i="1" s="1"/>
  <c r="C17" i="1"/>
  <c r="E53" i="1" s="1"/>
  <c r="C16" i="1"/>
  <c r="E52" i="1" s="1"/>
  <c r="G52" i="1" s="1"/>
  <c r="H52" i="1" s="1"/>
  <c r="B54" i="1"/>
  <c r="E5" i="7"/>
  <c r="H55" i="1" l="1"/>
  <c r="G54" i="1"/>
  <c r="F53" i="1"/>
  <c r="B53" i="1"/>
  <c r="G53" i="1" s="1"/>
  <c r="F35" i="1" l="1"/>
  <c r="F47" i="1" s="1"/>
  <c r="H56" i="1" l="1"/>
  <c r="H54" i="1"/>
  <c r="H53" i="1"/>
</calcChain>
</file>

<file path=xl/sharedStrings.xml><?xml version="1.0" encoding="utf-8"?>
<sst xmlns="http://schemas.openxmlformats.org/spreadsheetml/2006/main" count="352" uniqueCount="120">
  <si>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</si>
  <si>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</si>
  <si>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</si>
  <si>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</si>
  <si>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</si>
  <si>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</si>
  <si>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</si>
  <si>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</si>
  <si>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</si>
  <si>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</si>
  <si>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</si>
  <si>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</si>
  <si>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</si>
  <si>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</si>
  <si>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</si>
  <si>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</si>
  <si>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</si>
  <si>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</si>
  <si>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</si>
  <si>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</si>
  <si>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</si>
  <si>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</si>
  <si>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</si>
  <si>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</si>
  <si>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</si>
  <si>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</si>
  <si>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</si>
  <si>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</si>
  <si>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</si>
  <si>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</si>
  <si>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</si>
  <si>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</si>
  <si>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</si>
  <si>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</si>
  <si>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</si>
  <si>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</si>
  <si>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</si>
  <si>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</si>
  <si>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</si>
  <si>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</si>
  <si>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</si>
  <si>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</si>
  <si>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</si>
  <si>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</si>
  <si>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</si>
  <si>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</si>
  <si>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</si>
  <si>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Erfahrung des Büros in ähnlichen Gemeinden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</si>
  <si>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</si>
  <si>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</si>
  <si>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</si>
  <si>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</si>
  <si>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</si>
  <si>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</si>
  <si>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</si>
  <si>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</si>
  <si>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</si>
  <si>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</si>
  <si>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</si>
  <si>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</si>
  <si>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</si>
  <si>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</si>
  <si>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</si>
  <si>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</si>
  <si>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</si>
  <si>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</si>
  <si>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</si>
  <si>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</si>
  <si>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Weiterbildung AV</t>
  </si>
  <si>
    <t>Informationssicherheit</t>
  </si>
  <si>
    <t>Nachhaltigkeit</t>
  </si>
  <si>
    <t>Ökologie</t>
  </si>
  <si>
    <t>Ausbildung Lernende</t>
  </si>
  <si>
    <t>- Zusammenarbeit -&gt; (Wert zwischen 0.0 und 5.0, gemäss Tabelle Kap. 3.4)</t>
  </si>
  <si>
    <t>- Fahrdistanz Gemeinde (Gemeindeverwaltung) -&gt; Bürostandort
   0 - 20 km                  (2 Punkte)
   21 - 40 km                (1 Punkt)
   Mehr als 40 km         (0 Punkte)</t>
  </si>
  <si>
    <t>- Fest zugeteilte Ansprechperson für die Gemeinde bezüglich AV
   Nein                                                (0 Punkte)
   Ja, seit 4 Jahren oder weniger          (1 Punkt)
   Ja, seit 5 Jahren oder mehr              (2 Punkte)</t>
  </si>
  <si>
    <t>- Beratung Kunden: Online-Angebote (Bsp. Gesprächstermin buchen, Auftrag erfassen, etc.)
   Ja       (1 Punkt)
   Nein    (0 Punkte)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</si>
  <si>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</si>
  <si>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</si>
  <si>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</si>
  <si>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</si>
  <si>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</si>
  <si>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</si>
  <si>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</si>
  <si>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</si>
  <si>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</si>
  <si>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</si>
  <si>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</si>
  <si>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</si>
  <si>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</si>
  <si>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</si>
  <si>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</si>
  <si>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</si>
  <si>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</si>
  <si>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</si>
  <si>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Weiterbildung AV Mitarbeiter
</t>
  </si>
  <si>
    <t>- Konzept mit klaren Vorgaben im Bereich Technik (Geräte, Software) und Geomatik
   Weiterbildungskonzept liegt vor -&gt; (3 Punkte)</t>
  </si>
  <si>
    <t>- Konzept mit klaren Vorgaben im Bereich Technik (Geräte, Software) und Geomatik
   Weiterbildungsnachweis (Anzahl Stunden + Inhalt) aller Mitarbeiter -&gt; (2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</si>
  <si>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</si>
  <si>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</si>
  <si>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</si>
  <si>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</si>
  <si>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- Liegt ein Nachhaltigkeitsbericht vor?
   Ja         (3 Punkte)
   Nein      (0 Punkte)</t>
  </si>
  <si>
    <t>- Welches Stromprodukt wird verwendet?
   Ökostrom/Sonne                   (2 Punkte)
   Erneuerbar/Wasser              (1.5 Punkte)
   Kernenergie/Erneuerbar       (1.0 Punkte)</t>
  </si>
  <si>
    <t>- Dienstleistungskonzept: Wird eine plausible Auftragsabwicklung vorgestellt? -&gt; (Wert zwischen 0.0 und 1.0 (0.0 und 2.0 wenn keine persönliche Präsentation))</t>
  </si>
  <si>
    <t>vertraglicher Taxpunktwert (in Prozent zum kantonalen Taxpunktwert)</t>
  </si>
  <si>
    <t>- Persönliche Präsentation: Wurden alle Fragen zur Zufriedenheit beantwortet? -&gt; (Wert zwischen 0.0 und 1.5, nur bei einer persönlichen Präsentation)</t>
  </si>
  <si>
    <t>- Persönliche Präsentation: Überzeugte das Auftreten? -&gt; (Wert zwischen 0.0 und 1.0, nur bei einer persönlichen Präsentation)</t>
  </si>
  <si>
    <t>Dienstleistungskonzept / Präsentation</t>
  </si>
  <si>
    <t>Weitere Dienstleistungen</t>
  </si>
  <si>
    <t>(soll = 20)</t>
  </si>
  <si>
    <t xml:space="preserve">Das «Total gewichtete Punkte» darf 100.0 nicht überschreiten! </t>
  </si>
  <si>
    <t>Persönliche Präsentation des Angebots und / oder nur Dienstleistungskonzept</t>
  </si>
  <si>
    <t>- Dienstleistungskonzept: Ist das Angebot strukturiert und verständlich aufgebaut? -&gt; (Wert zwischen 0.0 und 1.5 (0.0 und 3.0 wenn keine persönliche Präsentation))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</si>
  <si>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</si>
  <si>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</si>
  <si>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</si>
  <si>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</si>
  <si>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</si>
  <si>
    <t>Einwohnergemeinde Heimberg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</si>
</sst>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5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21" fillId="0" borderId="0" xfId="0" quotePrefix="1" applyFont="1" applyAlignment="1" applyProtection="1">
      <alignment vertical="center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3" fillId="2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" fontId="12" fillId="2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2" fontId="3" fillId="0" borderId="0" xfId="0" applyNumberFormat="1" applyFont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Border="1" applyProtection="1"/>
    <xf numFmtId="9" fontId="3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9" fontId="22" fillId="0" borderId="0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9" fontId="3" fillId="0" borderId="0" xfId="0" applyNumberFormat="1" applyFont="1" applyBorder="1" applyProtection="1"/>
    <xf numFmtId="0" fontId="9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4" xfId="0" applyFont="1" applyBorder="1" applyProtection="1"/>
    <xf numFmtId="165" fontId="9" fillId="0" borderId="23" xfId="0" applyNumberFormat="1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20" xfId="0" applyNumberFormat="1" applyFont="1" applyFill="1" applyBorder="1" applyAlignment="1" applyProtection="1">
      <alignment horizontal="center"/>
      <protection locked="0"/>
    </xf>
    <xf numFmtId="165" fontId="18" fillId="0" borderId="8" xfId="0" applyNumberFormat="1" applyFont="1" applyFill="1" applyBorder="1" applyAlignment="1" applyProtection="1">
      <alignment horizontal="center"/>
      <protection locked="0"/>
    </xf>
    <xf numFmtId="165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2" fillId="0" borderId="43" xfId="0" quotePrefix="1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165" fontId="0" fillId="4" borderId="46" xfId="0" applyNumberForma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right" vertical="center"/>
      <protection locked="0"/>
    </xf>
    <xf numFmtId="0" fontId="6" fillId="0" borderId="36" xfId="0" quotePrefix="1" applyFont="1" applyBorder="1" applyAlignment="1" applyProtection="1">
      <alignment horizontal="right" vertical="center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9" xfId="0" applyNumberFormat="1" applyFont="1" applyFill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9" fillId="0" borderId="51" xfId="0" applyNumberFormat="1" applyFont="1" applyBorder="1" applyAlignment="1" applyProtection="1">
      <alignment horizontal="center"/>
      <protection locked="0"/>
    </xf>
    <xf numFmtId="165" fontId="17" fillId="0" borderId="52" xfId="0" applyNumberFormat="1" applyFont="1" applyFill="1" applyBorder="1" applyAlignment="1" applyProtection="1">
      <alignment horizontal="center"/>
      <protection locked="0"/>
    </xf>
    <xf numFmtId="165" fontId="17" fillId="0" borderId="53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2" fontId="7" fillId="5" borderId="33" xfId="0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165" fontId="9" fillId="0" borderId="56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0" fontId="12" fillId="0" borderId="36" xfId="0" quotePrefix="1" applyFont="1" applyBorder="1" applyAlignment="1" applyProtection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 applyProtection="1">
      <alignment horizontal="center" vertical="center" wrapText="1"/>
    </xf>
    <xf numFmtId="166" fontId="12" fillId="0" borderId="36" xfId="0" quotePrefix="1" applyNumberFormat="1" applyFont="1" applyBorder="1" applyAlignment="1" applyProtection="1">
      <alignment horizontal="center" vertical="center" wrapText="1"/>
    </xf>
    <xf numFmtId="2" fontId="6" fillId="0" borderId="37" xfId="0" quotePrefix="1" applyNumberFormat="1" applyFont="1" applyBorder="1" applyAlignment="1" applyProtection="1">
      <alignment horizontal="center" vertical="center"/>
    </xf>
    <xf numFmtId="0" fontId="6" fillId="0" borderId="36" xfId="0" quotePrefix="1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5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quotePrefix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/>
    </xf>
    <xf numFmtId="166" fontId="6" fillId="0" borderId="36" xfId="0" quotePrefix="1" applyNumberFormat="1" applyFont="1" applyBorder="1" applyAlignment="1" applyProtection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 applyProtection="1">
      <alignment horizontal="center" vertical="center" wrapText="1"/>
    </xf>
    <xf numFmtId="0" fontId="6" fillId="0" borderId="47" xfId="0" quotePrefix="1" applyFont="1" applyBorder="1" applyAlignment="1" applyProtection="1">
      <alignment horizontal="center" vertical="center"/>
    </xf>
    <xf numFmtId="0" fontId="6" fillId="0" borderId="48" xfId="0" quotePrefix="1" applyFont="1" applyBorder="1" applyAlignment="1" applyProtection="1">
      <alignment horizontal="center" vertical="center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 applyProtection="1">
      <alignment horizontal="center" vertical="center"/>
    </xf>
    <xf numFmtId="0" fontId="6" fillId="0" borderId="38" xfId="0" quotePrefix="1" applyFont="1" applyBorder="1" applyAlignment="1" applyProtection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12" fillId="0" borderId="38" xfId="0" quotePrefix="1" applyNumberFormat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 wrapText="1"/>
    </xf>
    <xf numFmtId="166" fontId="6" fillId="0" borderId="36" xfId="0" quotePrefix="1" applyNumberFormat="1" applyFont="1" applyBorder="1" applyAlignment="1" applyProtection="1">
      <alignment horizontal="center" vertical="center" wrapText="1"/>
    </xf>
    <xf numFmtId="166" fontId="6" fillId="0" borderId="38" xfId="0" quotePrefix="1" applyNumberFormat="1" applyFont="1" applyBorder="1" applyAlignment="1" applyProtection="1">
      <alignment horizontal="center" vertical="center" wrapText="1"/>
    </xf>
    <xf numFmtId="0" fontId="12" fillId="0" borderId="42" xfId="0" quotePrefix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2" fontId="6" fillId="0" borderId="44" xfId="0" applyNumberFormat="1" applyFont="1" applyBorder="1" applyAlignment="1" applyProtection="1">
      <alignment horizontal="center" vertical="center"/>
    </xf>
    <xf numFmtId="0" fontId="19" fillId="0" borderId="0" xfId="0" applyFont="1" applyFill="1" applyProtection="1">
      <protection locked="0"/>
    </xf>
  </cellXfs>
  <cellStyles count="1">
    <cellStyle name="Standard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4"/>
  <sheetViews>
    <sheetView tabSelected="1" zoomScale="140" zoomScaleNormal="140" workbookViewId="0">
      <selection activeCell="D8" sqref="D8"/>
    </sheetView>
  </sheetViews>
  <sheetFormatPr baseColWidth="10" defaultColWidth="11.28515625" defaultRowHeight="12.75"/>
  <cols>
    <col min="1" max="1" width="10.7109375" style="10" customWidth="1"/>
    <col min="2" max="2" width="15" style="10" customWidth="1"/>
    <col min="3" max="3" width="15" style="10" bestFit="1" customWidth="1"/>
    <col min="4" max="5" width="15" style="10" customWidth="1"/>
    <col min="6" max="6" width="11.28515625" style="10" customWidth="1"/>
    <col min="7" max="7" width="14.7109375" style="10" customWidth="1"/>
    <col min="8" max="16384" width="11.28515625" style="10"/>
  </cols>
  <sheetData>
    <row r="1" spans="1:254" ht="14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4" ht="14.25">
      <c r="A2" s="9" t="s">
        <v>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4" ht="14.25">
      <c r="A3" s="9" t="s">
        <v>119</v>
      </c>
      <c r="B3" s="24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4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4" ht="17.25" customHeight="1">
      <c r="A5" s="11" t="s">
        <v>22</v>
      </c>
      <c r="B5" s="12"/>
      <c r="C5" s="12"/>
      <c r="D5" s="12"/>
      <c r="E5" s="12"/>
      <c r="F5" s="12"/>
      <c r="G5" s="12"/>
      <c r="H5" s="18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4" ht="24" customHeight="1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4">
      <c r="A7" s="13" t="s">
        <v>2</v>
      </c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pans="1:254">
      <c r="A8" s="13" t="s">
        <v>4</v>
      </c>
      <c r="B8" s="15" t="s">
        <v>38</v>
      </c>
      <c r="C8" s="13"/>
      <c r="D8" s="13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pans="1:254">
      <c r="A9" s="13" t="s">
        <v>5</v>
      </c>
      <c r="B9" s="17" t="s">
        <v>39</v>
      </c>
      <c r="C9" s="13"/>
      <c r="D9" s="13"/>
      <c r="E9" s="1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1:254">
      <c r="A10" s="13" t="s">
        <v>6</v>
      </c>
      <c r="B10" s="17" t="s">
        <v>40</v>
      </c>
      <c r="C10" s="13"/>
      <c r="D10" s="13"/>
      <c r="E10" s="1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4">
      <c r="A11" s="13" t="s">
        <v>7</v>
      </c>
      <c r="B11" s="17" t="s">
        <v>41</v>
      </c>
      <c r="C11" s="13"/>
      <c r="D11" s="13"/>
      <c r="E11" s="16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4">
      <c r="A12" s="13" t="s">
        <v>114</v>
      </c>
      <c r="B12" s="15" t="s">
        <v>115</v>
      </c>
      <c r="C12" s="13"/>
      <c r="D12" s="13"/>
      <c r="E12" s="16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4">
      <c r="A13" s="13"/>
      <c r="B13" s="1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pans="1:254" ht="15" customHeight="1">
      <c r="A14" s="14" t="s">
        <v>8</v>
      </c>
      <c r="B14" s="13"/>
      <c r="C14" s="13"/>
      <c r="D14" s="13"/>
      <c r="F14" s="19" t="s">
        <v>44</v>
      </c>
      <c r="G14" s="20">
        <v>0.1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63.75">
      <c r="A15" s="13" t="s">
        <v>9</v>
      </c>
      <c r="B15" s="21" t="s">
        <v>105</v>
      </c>
      <c r="C15" s="22" t="s">
        <v>35</v>
      </c>
      <c r="D15" s="21"/>
      <c r="E15" s="198" t="s">
        <v>10</v>
      </c>
      <c r="F15" s="198"/>
      <c r="G15" s="52">
        <f>MIN(B16:B20)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>
      <c r="A16" s="13" t="s">
        <v>11</v>
      </c>
      <c r="B16" s="23"/>
      <c r="C16" s="51" t="str">
        <f>IF(B16="","",IF(B16/$G$15&lt;(1+4*$G$14),ROUND(5-(((B16/$G$15)-1)/$G$14),1),1))</f>
        <v/>
      </c>
      <c r="D16" s="25"/>
      <c r="E16" s="2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>
      <c r="A17" s="13" t="s">
        <v>5</v>
      </c>
      <c r="B17" s="23"/>
      <c r="C17" s="51" t="str">
        <f>IF(B17="","",IF(B17/$G$15&lt;(1+4*$G$14),ROUND(5-(((B17/$G$15)-1)/$G$14),1),1))</f>
        <v/>
      </c>
      <c r="D17" s="25"/>
      <c r="E17" s="2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>
      <c r="A18" s="13" t="s">
        <v>6</v>
      </c>
      <c r="B18" s="23"/>
      <c r="C18" s="51" t="str">
        <f>IF(B18="","",IF(B18/$G$15&lt;(1+4*$G$14),ROUND(5-(((B18/$G$15)-1)/$G$14),1),1))</f>
        <v/>
      </c>
      <c r="D18" s="25"/>
      <c r="E18" s="2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>
      <c r="A19" s="13" t="s">
        <v>7</v>
      </c>
      <c r="B19" s="23"/>
      <c r="C19" s="51" t="str">
        <f>IF(B19="","",IF(B19/$G$15&lt;(1+4*$G$14),ROUND(5-(((B19/$G$15)-1)/$G$14),1),1))</f>
        <v/>
      </c>
      <c r="D19" s="25"/>
      <c r="E19" s="2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>
      <c r="A20" s="13" t="s">
        <v>114</v>
      </c>
      <c r="B20" s="23"/>
      <c r="C20" s="51" t="str">
        <f>IF(B20="","",IF(B20/$G$15&lt;(1+4*$G$14),ROUND(5-(((B20/$G$15)-1)/$G$14),1),1))</f>
        <v/>
      </c>
      <c r="D20" s="25"/>
      <c r="E20" s="24"/>
      <c r="F20" s="13"/>
      <c r="G20" s="13"/>
      <c r="H20" s="18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22.5">
      <c r="A21" s="26"/>
      <c r="B21" s="27"/>
      <c r="C21" s="26"/>
      <c r="D21" s="28"/>
      <c r="E21" s="29" t="s">
        <v>59</v>
      </c>
      <c r="F21" s="26"/>
      <c r="G21" s="26"/>
      <c r="H21" s="1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</row>
    <row r="22" spans="1:254" ht="15">
      <c r="A22" s="14" t="s">
        <v>24</v>
      </c>
      <c r="B22" s="30"/>
      <c r="C22" s="31" t="s">
        <v>30</v>
      </c>
      <c r="D22" s="32"/>
      <c r="E22" s="18"/>
      <c r="F22" s="18"/>
      <c r="G22" s="18"/>
      <c r="H22" s="1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</row>
    <row r="23" spans="1:254">
      <c r="A23" s="33" t="s">
        <v>42</v>
      </c>
      <c r="B23" s="34"/>
      <c r="C23" s="35">
        <v>40</v>
      </c>
      <c r="D23" s="191">
        <f>C23/5</f>
        <v>8</v>
      </c>
      <c r="E23" s="53"/>
      <c r="F23" s="54">
        <f>D23/$D$47</f>
        <v>0.4</v>
      </c>
      <c r="G23" s="53"/>
      <c r="H23" s="1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pans="1:254">
      <c r="A24" s="36"/>
      <c r="B24" s="189" t="s">
        <v>108</v>
      </c>
      <c r="C24" s="37">
        <v>25</v>
      </c>
      <c r="D24" s="153">
        <f>C24/C23</f>
        <v>0.625</v>
      </c>
      <c r="E24" s="53"/>
      <c r="F24" s="54"/>
      <c r="G24" s="53"/>
      <c r="H24" s="1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pans="1:254">
      <c r="A25" s="36"/>
      <c r="B25" s="188" t="s">
        <v>66</v>
      </c>
      <c r="C25" s="37">
        <v>5</v>
      </c>
      <c r="D25" s="153">
        <f>C25/C23</f>
        <v>0.125</v>
      </c>
      <c r="E25" s="53"/>
      <c r="F25" s="54"/>
      <c r="G25" s="53"/>
      <c r="H25" s="1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</row>
    <row r="26" spans="1:254">
      <c r="A26" s="36"/>
      <c r="B26" s="188" t="s">
        <v>67</v>
      </c>
      <c r="C26" s="37">
        <v>5</v>
      </c>
      <c r="D26" s="153">
        <f>C26/C23</f>
        <v>0.125</v>
      </c>
      <c r="E26" s="53"/>
      <c r="F26" s="54"/>
      <c r="G26" s="53"/>
      <c r="H26" s="1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</row>
    <row r="27" spans="1:254">
      <c r="A27" s="36"/>
      <c r="B27" s="188" t="s">
        <v>109</v>
      </c>
      <c r="C27" s="37">
        <v>5</v>
      </c>
      <c r="D27" s="153">
        <f>C27/C23</f>
        <v>0.125</v>
      </c>
      <c r="E27" s="53"/>
      <c r="F27" s="54"/>
      <c r="G27" s="53"/>
      <c r="H27" s="18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pans="1:254">
      <c r="A28" s="36"/>
      <c r="B28" s="38" t="s">
        <v>57</v>
      </c>
      <c r="C28" s="39">
        <f>SUM(C24:C27)</f>
        <v>40</v>
      </c>
      <c r="D28" s="55" t="s">
        <v>55</v>
      </c>
      <c r="E28" s="56">
        <f>C23-C28</f>
        <v>0</v>
      </c>
      <c r="F28" s="57" t="s">
        <v>56</v>
      </c>
      <c r="G28" s="58"/>
      <c r="H28" s="1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</row>
    <row r="29" spans="1:254">
      <c r="A29" s="33" t="s">
        <v>28</v>
      </c>
      <c r="B29" s="34"/>
      <c r="C29" s="35">
        <v>20</v>
      </c>
      <c r="D29" s="191">
        <f>C29/5</f>
        <v>4</v>
      </c>
      <c r="E29" s="57"/>
      <c r="F29" s="54">
        <f>D29/$D$47</f>
        <v>0.2</v>
      </c>
      <c r="G29" s="58"/>
      <c r="H29" s="1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</row>
    <row r="30" spans="1:254">
      <c r="A30" s="190"/>
      <c r="B30" s="188" t="s">
        <v>52</v>
      </c>
      <c r="C30" s="37">
        <v>5</v>
      </c>
      <c r="D30" s="151">
        <f>C30/C29</f>
        <v>0.25</v>
      </c>
      <c r="E30" s="57"/>
      <c r="F30" s="57"/>
      <c r="G30" s="58"/>
      <c r="H30" s="1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</row>
    <row r="31" spans="1:254">
      <c r="A31" s="206" t="s">
        <v>69</v>
      </c>
      <c r="B31" s="206"/>
      <c r="C31" s="37">
        <v>5</v>
      </c>
      <c r="D31" s="151">
        <f>C31/C29</f>
        <v>0.25</v>
      </c>
      <c r="E31" s="57"/>
      <c r="F31" s="57"/>
      <c r="G31" s="58"/>
      <c r="H31" s="1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</row>
    <row r="32" spans="1:254">
      <c r="A32" s="190"/>
      <c r="B32" s="188" t="s">
        <v>53</v>
      </c>
      <c r="C32" s="37">
        <v>5</v>
      </c>
      <c r="D32" s="151">
        <f>C32/C29</f>
        <v>0.25</v>
      </c>
      <c r="E32" s="57"/>
      <c r="F32" s="57"/>
      <c r="G32" s="58"/>
      <c r="H32" s="18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</row>
    <row r="33" spans="1:253">
      <c r="A33" s="190"/>
      <c r="B33" s="188" t="s">
        <v>68</v>
      </c>
      <c r="C33" s="37">
        <v>5</v>
      </c>
      <c r="D33" s="151">
        <f>C33/C29</f>
        <v>0.25</v>
      </c>
      <c r="E33" s="57"/>
      <c r="F33" s="57"/>
      <c r="G33" s="58"/>
      <c r="H33" s="18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</row>
    <row r="34" spans="1:253">
      <c r="A34" s="36"/>
      <c r="B34" s="149" t="s">
        <v>57</v>
      </c>
      <c r="C34" s="39">
        <f>SUM(C30:C33)</f>
        <v>20</v>
      </c>
      <c r="D34" s="55" t="s">
        <v>55</v>
      </c>
      <c r="E34" s="56">
        <f>C29-C34</f>
        <v>0</v>
      </c>
      <c r="F34" s="57" t="s">
        <v>56</v>
      </c>
      <c r="G34" s="58"/>
      <c r="H34" s="18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</row>
    <row r="35" spans="1:253">
      <c r="A35" s="33" t="s">
        <v>29</v>
      </c>
      <c r="B35" s="34"/>
      <c r="C35" s="35">
        <v>15</v>
      </c>
      <c r="D35" s="191">
        <f>C35/5</f>
        <v>3</v>
      </c>
      <c r="E35" s="53"/>
      <c r="F35" s="54">
        <f>D35/$D$47</f>
        <v>0.15</v>
      </c>
      <c r="G35" s="53"/>
      <c r="H35" s="18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</row>
    <row r="36" spans="1:253">
      <c r="A36" s="206" t="s">
        <v>51</v>
      </c>
      <c r="B36" s="206"/>
      <c r="C36" s="37">
        <v>10</v>
      </c>
      <c r="D36" s="153">
        <f>C36/C35</f>
        <v>0.66666666666666663</v>
      </c>
      <c r="E36" s="53"/>
      <c r="F36" s="54"/>
      <c r="G36" s="53"/>
      <c r="H36" s="18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>
      <c r="A37" s="207" t="s">
        <v>33</v>
      </c>
      <c r="B37" s="207"/>
      <c r="C37" s="37">
        <v>5</v>
      </c>
      <c r="D37" s="153">
        <f>C37/C35</f>
        <v>0.33333333333333331</v>
      </c>
      <c r="E37" s="53"/>
      <c r="F37" s="54"/>
      <c r="G37" s="53"/>
      <c r="H37" s="18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pans="1:253">
      <c r="A38" s="40"/>
      <c r="B38" s="40" t="s">
        <v>57</v>
      </c>
      <c r="C38" s="39">
        <f>SUM(C36:C37)</f>
        <v>15</v>
      </c>
      <c r="D38" s="55" t="s">
        <v>55</v>
      </c>
      <c r="E38" s="56">
        <f>C35-C38</f>
        <v>0</v>
      </c>
      <c r="F38" s="59" t="s">
        <v>56</v>
      </c>
      <c r="G38" s="53"/>
      <c r="H38" s="1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</row>
    <row r="39" spans="1:253">
      <c r="A39" s="33" t="s">
        <v>43</v>
      </c>
      <c r="B39" s="34"/>
      <c r="C39" s="35">
        <v>15</v>
      </c>
      <c r="D39" s="191">
        <f>C39/5</f>
        <v>3</v>
      </c>
      <c r="E39" s="53"/>
      <c r="F39" s="54">
        <f>D39/$D$47</f>
        <v>0.15</v>
      </c>
      <c r="G39" s="53"/>
      <c r="H39" s="18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>
      <c r="A40" s="180" t="s">
        <v>70</v>
      </c>
      <c r="B40" s="34"/>
      <c r="C40" s="35">
        <v>10</v>
      </c>
      <c r="D40" s="191">
        <f>C40/5</f>
        <v>2</v>
      </c>
      <c r="E40" s="53"/>
      <c r="F40" s="54">
        <f>D40/$D$47</f>
        <v>0.1</v>
      </c>
      <c r="G40" s="53"/>
      <c r="H40" s="18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>
      <c r="A41" s="36"/>
      <c r="B41" s="188" t="s">
        <v>72</v>
      </c>
      <c r="C41" s="37">
        <v>5</v>
      </c>
      <c r="D41" s="152">
        <f>C41/C40</f>
        <v>0.5</v>
      </c>
      <c r="E41" s="53"/>
      <c r="F41" s="54"/>
      <c r="G41" s="53"/>
      <c r="H41" s="18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>
      <c r="A42" s="36"/>
      <c r="B42" s="188" t="s">
        <v>71</v>
      </c>
      <c r="C42" s="37">
        <v>5</v>
      </c>
      <c r="D42" s="152">
        <f>C42/C40</f>
        <v>0.5</v>
      </c>
      <c r="E42" s="53"/>
      <c r="F42" s="54"/>
      <c r="G42" s="53"/>
      <c r="H42" s="18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>
      <c r="A43" s="36"/>
      <c r="B43" s="188" t="s">
        <v>57</v>
      </c>
      <c r="C43" s="41">
        <f>SUM(C41:C42)</f>
        <v>10</v>
      </c>
      <c r="D43" s="55" t="s">
        <v>55</v>
      </c>
      <c r="E43" s="56">
        <f>C40-C43</f>
        <v>0</v>
      </c>
      <c r="F43" s="59" t="s">
        <v>56</v>
      </c>
      <c r="G43" s="53"/>
      <c r="H43" s="18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>
      <c r="A44" s="18"/>
      <c r="B44" s="30"/>
      <c r="C44" s="18"/>
      <c r="D44" s="60"/>
      <c r="E44" s="53"/>
      <c r="F44" s="54"/>
      <c r="G44" s="53"/>
      <c r="H44" s="18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</row>
    <row r="45" spans="1:253">
      <c r="A45" s="18"/>
      <c r="B45" s="30"/>
      <c r="C45" s="18"/>
      <c r="D45" s="60"/>
      <c r="E45" s="53"/>
      <c r="F45" s="54"/>
      <c r="G45" s="53"/>
      <c r="H45" s="18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</row>
    <row r="46" spans="1:253">
      <c r="A46" s="18"/>
      <c r="B46" s="30"/>
      <c r="C46" s="18"/>
      <c r="D46" s="61"/>
      <c r="E46" s="53"/>
      <c r="F46" s="62"/>
      <c r="G46" s="53"/>
      <c r="H46" s="18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</row>
    <row r="47" spans="1:253" s="13" customFormat="1">
      <c r="A47" s="18" t="s">
        <v>25</v>
      </c>
      <c r="B47" s="18"/>
      <c r="C47" s="18" t="s">
        <v>110</v>
      </c>
      <c r="D47" s="192">
        <f>D23+D29+D35+D39+D40</f>
        <v>20</v>
      </c>
      <c r="E47" s="53"/>
      <c r="F47" s="54">
        <f>SUM(F23:F40)</f>
        <v>1.0000000000000002</v>
      </c>
      <c r="G47" s="53"/>
      <c r="H47" s="18"/>
    </row>
    <row r="48" spans="1:253" ht="24.75" customHeight="1">
      <c r="A48" s="42" t="s">
        <v>12</v>
      </c>
      <c r="B48" s="18"/>
      <c r="C48" s="18"/>
      <c r="D48" s="18"/>
      <c r="E48" s="18"/>
      <c r="F48" s="18"/>
      <c r="G48" s="1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</row>
    <row r="49" spans="1:254" ht="13.5" thickBo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</row>
    <row r="50" spans="1:254" ht="26.45" customHeight="1">
      <c r="A50" s="63" t="s">
        <v>13</v>
      </c>
      <c r="B50" s="64" t="s">
        <v>27</v>
      </c>
      <c r="C50" s="67" t="s">
        <v>28</v>
      </c>
      <c r="D50" s="65" t="s">
        <v>29</v>
      </c>
      <c r="E50" s="66" t="s">
        <v>43</v>
      </c>
      <c r="F50" s="67" t="s">
        <v>70</v>
      </c>
      <c r="G50" s="203" t="s">
        <v>14</v>
      </c>
      <c r="H50" s="199" t="s">
        <v>15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pans="1:254" ht="13.5" customHeight="1" thickBot="1">
      <c r="A51" s="68" t="s">
        <v>16</v>
      </c>
      <c r="B51" s="69">
        <f>D23</f>
        <v>8</v>
      </c>
      <c r="C51" s="70">
        <f>D29</f>
        <v>4</v>
      </c>
      <c r="D51" s="70">
        <f>D35</f>
        <v>3</v>
      </c>
      <c r="E51" s="70">
        <f>D39</f>
        <v>3</v>
      </c>
      <c r="F51" s="71">
        <f>D40</f>
        <v>2</v>
      </c>
      <c r="G51" s="204"/>
      <c r="H51" s="200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</row>
    <row r="52" spans="1:254">
      <c r="A52" s="136" t="s">
        <v>17</v>
      </c>
      <c r="B52" s="181">
        <f>'Anbieter A'!E7</f>
        <v>0</v>
      </c>
      <c r="C52" s="137">
        <f>'Anbieter A'!E35</f>
        <v>0</v>
      </c>
      <c r="D52" s="138">
        <f>'Anbieter A'!E62</f>
        <v>0</v>
      </c>
      <c r="E52" s="138" t="str">
        <f>C16</f>
        <v/>
      </c>
      <c r="F52" s="139" t="e">
        <f>'Anbieter A'!E81</f>
        <v>#DIV/0!</v>
      </c>
      <c r="G52" s="140" t="e">
        <f>B52*$B$51+C52*$C$51+D52*$D$51+E52*$E$51+F52*$F$51</f>
        <v>#VALUE!</v>
      </c>
      <c r="H52" s="141" t="e">
        <f>RANK(G52,$G$52:$G$56)</f>
        <v>#VALUE!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pans="1:254">
      <c r="A53" s="142" t="s">
        <v>5</v>
      </c>
      <c r="B53" s="182">
        <f>'Anbieter B'!E7</f>
        <v>0</v>
      </c>
      <c r="C53" s="143">
        <f>'Anbieter B'!E35</f>
        <v>0</v>
      </c>
      <c r="D53" s="144">
        <f>'Anbieter B'!E62</f>
        <v>0</v>
      </c>
      <c r="E53" s="144" t="str">
        <f>C17</f>
        <v/>
      </c>
      <c r="F53" s="145" t="e">
        <f>'Anbieter B'!E81</f>
        <v>#DIV/0!</v>
      </c>
      <c r="G53" s="184" t="e">
        <f>B53*$B$51+C53*$C$51+D53*$D$51+E53*$E$51+F53*$F$51</f>
        <v>#VALUE!</v>
      </c>
      <c r="H53" s="141" t="e">
        <f>RANK(G53,$G$52:$G$56)</f>
        <v>#VALUE!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</row>
    <row r="54" spans="1:254">
      <c r="A54" s="142" t="s">
        <v>6</v>
      </c>
      <c r="B54" s="182">
        <f>'Anbieter C'!E7</f>
        <v>0</v>
      </c>
      <c r="C54" s="143">
        <f>'Anbieter C'!E35</f>
        <v>0</v>
      </c>
      <c r="D54" s="144">
        <f>'Anbieter C'!E62</f>
        <v>0</v>
      </c>
      <c r="E54" s="144" t="str">
        <f>C18</f>
        <v/>
      </c>
      <c r="F54" s="145" t="e">
        <f>'Anbieter C'!E81</f>
        <v>#DIV/0!</v>
      </c>
      <c r="G54" s="184" t="e">
        <f>B54*$B$51+C54*$C$51+D54*$D$51+E54*$E$51+F54*$F$51</f>
        <v>#VALUE!</v>
      </c>
      <c r="H54" s="141" t="e">
        <f>RANK(G54,$G$52:$G$56)</f>
        <v>#VALUE!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pans="1:254">
      <c r="A55" s="193" t="s">
        <v>7</v>
      </c>
      <c r="B55" s="194">
        <f>'Anbieter D'!E7</f>
        <v>0</v>
      </c>
      <c r="C55" s="195">
        <f>'Anbieter D'!E35</f>
        <v>0</v>
      </c>
      <c r="D55" s="196">
        <f>'Anbieter D'!E62</f>
        <v>0</v>
      </c>
      <c r="E55" s="144" t="str">
        <f>C19</f>
        <v/>
      </c>
      <c r="F55" s="145" t="e">
        <f>'Anbieter D'!E81</f>
        <v>#DIV/0!</v>
      </c>
      <c r="G55" s="184" t="e">
        <f>B55*$B$51+C55*$C$51+D55*$D$51+E55*$E$51+F55*$F$51</f>
        <v>#VALUE!</v>
      </c>
      <c r="H55" s="141" t="e">
        <f>RANK(G55,$G$52:$G$56)</f>
        <v>#VALUE!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</row>
    <row r="56" spans="1:254" ht="13.5" thickBot="1">
      <c r="A56" s="146" t="s">
        <v>114</v>
      </c>
      <c r="B56" s="183">
        <f>'Anbieter E'!E7</f>
        <v>0</v>
      </c>
      <c r="C56" s="179">
        <f>'Anbieter E'!E35</f>
        <v>0</v>
      </c>
      <c r="D56" s="147">
        <f>'Anbieter E'!E62</f>
        <v>0</v>
      </c>
      <c r="E56" s="147" t="str">
        <f>C20</f>
        <v/>
      </c>
      <c r="F56" s="145" t="e">
        <f>'Anbieter E'!E81</f>
        <v>#DIV/0!</v>
      </c>
      <c r="G56" s="185" t="e">
        <f>B56*$B$51+C56*$C$51+D56*$D$51+E56*$E$51+F56*$F$51</f>
        <v>#VALUE!</v>
      </c>
      <c r="H56" s="148" t="e">
        <f>RANK(G56,$G$52:$G$56)</f>
        <v>#VALUE!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</row>
    <row r="57" spans="1:254">
      <c r="A57" s="43"/>
      <c r="B57" s="44"/>
      <c r="C57" s="44"/>
      <c r="D57" s="44"/>
      <c r="E57" s="45"/>
      <c r="F57" s="44"/>
      <c r="G57" s="44"/>
      <c r="H57" s="4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</row>
    <row r="58" spans="1:254" ht="11.1" customHeight="1">
      <c r="A58" s="12"/>
      <c r="B58" s="12"/>
      <c r="C58" s="12"/>
      <c r="D58" s="12"/>
      <c r="E58" s="12"/>
      <c r="F58" s="12"/>
      <c r="G58" s="1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4">
      <c r="A59" s="46" t="s">
        <v>18</v>
      </c>
      <c r="B59" s="205" t="s">
        <v>63</v>
      </c>
      <c r="C59" s="205"/>
      <c r="D59" s="205"/>
      <c r="E59" s="205"/>
      <c r="F59" s="205"/>
      <c r="G59" s="205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</row>
    <row r="60" spans="1:254" ht="20.100000000000001" customHeight="1">
      <c r="A60" s="48" t="s">
        <v>19</v>
      </c>
      <c r="B60" s="201" t="s">
        <v>36</v>
      </c>
      <c r="C60" s="202"/>
      <c r="D60" s="202"/>
      <c r="E60" s="202"/>
      <c r="F60" s="202"/>
      <c r="G60" s="202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</row>
    <row r="61" spans="1:254" ht="20.100000000000001" customHeight="1">
      <c r="A61" s="48" t="s">
        <v>58</v>
      </c>
      <c r="B61" s="197" t="s">
        <v>111</v>
      </c>
      <c r="C61" s="197"/>
      <c r="D61" s="197"/>
      <c r="E61" s="19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</row>
    <row r="62" spans="1:254" ht="20.100000000000001" customHeight="1">
      <c r="A62" s="48"/>
      <c r="B62" s="197" t="s">
        <v>64</v>
      </c>
      <c r="C62" s="197"/>
      <c r="D62" s="197"/>
      <c r="E62" s="19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</row>
    <row r="63" spans="1:254" ht="20.100000000000001" customHeight="1">
      <c r="A63" s="48"/>
      <c r="B63" s="49" t="s">
        <v>116</v>
      </c>
      <c r="C63" s="49"/>
      <c r="D63" s="49"/>
      <c r="E63" s="49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</row>
    <row r="64" spans="1:254" ht="19.899999999999999" customHeight="1">
      <c r="A64" s="50"/>
      <c r="B64" s="50" t="s">
        <v>62</v>
      </c>
      <c r="C64" s="50"/>
      <c r="D64" s="50"/>
      <c r="E64" s="50"/>
      <c r="F64" s="50"/>
      <c r="G64" s="50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</row>
  </sheetData>
  <sheetProtection deleteRows="0" selectLockedCells="1"/>
  <dataConsolidate/>
  <mergeCells count="10">
    <mergeCell ref="B61:E61"/>
    <mergeCell ref="B62:E62"/>
    <mergeCell ref="E15:F15"/>
    <mergeCell ref="H50:H51"/>
    <mergeCell ref="B60:G60"/>
    <mergeCell ref="G50:G51"/>
    <mergeCell ref="B59:G59"/>
    <mergeCell ref="A36:B36"/>
    <mergeCell ref="A37:B37"/>
    <mergeCell ref="A31:B31"/>
  </mergeCells>
  <phoneticPr fontId="0" type="noConversion"/>
  <conditionalFormatting sqref="E28">
    <cfRule type="cellIs" dxfId="143" priority="4" operator="equal">
      <formula>0</formula>
    </cfRule>
  </conditionalFormatting>
  <conditionalFormatting sqref="E34">
    <cfRule type="cellIs" dxfId="142" priority="1" operator="equal">
      <formula>0</formula>
    </cfRule>
  </conditionalFormatting>
  <conditionalFormatting sqref="E38">
    <cfRule type="cellIs" dxfId="141" priority="3" operator="equal">
      <formula>0</formula>
    </cfRule>
  </conditionalFormatting>
  <conditionalFormatting sqref="E43">
    <cfRule type="cellIs" dxfId="140" priority="2" operator="equal">
      <formula>0</formula>
    </cfRule>
  </conditionalFormatting>
  <dataValidations count="1">
    <dataValidation type="whole" operator="equal" allowBlank="1" showInputMessage="1" showErrorMessage="1" errorTitle="Differenz nicht 0!" sqref="E28 E34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98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4" customWidth="1"/>
    <col min="2" max="2" width="88" style="74" customWidth="1"/>
    <col min="3" max="3" width="11.7109375" style="74" customWidth="1"/>
    <col min="4" max="4" width="11.28515625" style="74" customWidth="1"/>
    <col min="5" max="5" width="13.42578125" style="74" customWidth="1"/>
    <col min="6" max="16384" width="11.28515625" style="74"/>
  </cols>
  <sheetData>
    <row r="1" spans="1:250" ht="14.25">
      <c r="A1" s="72" t="s">
        <v>20</v>
      </c>
      <c r="B1" s="72"/>
      <c r="C1" s="72"/>
      <c r="D1" s="72"/>
      <c r="E1" s="73">
        <f>Zusammenfassung!B3</f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</row>
    <row r="2" spans="1:250" ht="14.25">
      <c r="A2" s="72" t="str">
        <f>Zusammenfassung!A2</f>
        <v>Wahl Nachführungsgeometer/in für die Periode 2026-2033</v>
      </c>
      <c r="B2" s="72"/>
      <c r="C2" s="72"/>
      <c r="D2" s="72"/>
      <c r="E2" s="75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ht="14.25">
      <c r="A3" s="73"/>
      <c r="B3" s="72"/>
      <c r="C3" s="72"/>
      <c r="D3" s="72"/>
      <c r="E3" s="7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</row>
    <row r="4" spans="1:250" ht="15">
      <c r="A4" s="76" t="s">
        <v>23</v>
      </c>
      <c r="B4" s="76"/>
      <c r="C4" s="76"/>
      <c r="D4" s="72"/>
      <c r="E4" s="77" t="s">
        <v>26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spans="1:250" ht="15">
      <c r="A5" s="78"/>
      <c r="B5" s="77"/>
      <c r="C5" s="77"/>
      <c r="D5" s="72"/>
      <c r="E5" s="79" t="str">
        <f>Zusammenfassung!B8</f>
        <v>a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spans="1:250">
      <c r="A6" s="80"/>
      <c r="B6" s="80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ht="18.95" customHeight="1">
      <c r="A7" s="82" t="s">
        <v>42</v>
      </c>
      <c r="B7" s="83"/>
      <c r="C7" s="83"/>
      <c r="D7" s="83" t="s">
        <v>21</v>
      </c>
      <c r="E7" s="131">
        <f>ROUND((D9+D10+D11+D12)*C9+D17*C17+(D22+D23+D24)*C22+(D29+D30+D31)*C29,1)</f>
        <v>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ht="18.95" customHeight="1">
      <c r="A8" s="84" t="s">
        <v>112</v>
      </c>
      <c r="B8" s="80"/>
      <c r="C8" s="85" t="s">
        <v>50</v>
      </c>
      <c r="D8" s="85" t="s">
        <v>34</v>
      </c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ht="25.5">
      <c r="B9" s="186" t="s">
        <v>113</v>
      </c>
      <c r="C9" s="208">
        <f>Zusammenfassung!D24</f>
        <v>0.625</v>
      </c>
      <c r="D9" s="86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ht="25.5">
      <c r="B10" s="186" t="s">
        <v>104</v>
      </c>
      <c r="C10" s="209"/>
      <c r="D10" s="86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ht="25.5">
      <c r="B11" s="186" t="s">
        <v>106</v>
      </c>
      <c r="C11" s="209"/>
      <c r="D11" s="86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ht="25.5">
      <c r="B12" s="6" t="s">
        <v>107</v>
      </c>
      <c r="C12" s="209"/>
      <c r="D12" s="86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ht="4.5" customHeight="1">
      <c r="B13" s="1"/>
      <c r="C13" s="8"/>
      <c r="D13" s="87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pans="1:250" ht="30.75" customHeight="1">
      <c r="B14" s="99" t="s">
        <v>117</v>
      </c>
      <c r="C14" s="5"/>
      <c r="D14" s="88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s="94" customFormat="1" ht="4.5" customHeight="1">
      <c r="A15" s="89"/>
      <c r="B15" s="90"/>
      <c r="C15" s="91"/>
      <c r="D15" s="92"/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</row>
    <row r="16" spans="1:250" ht="18.95" customHeight="1">
      <c r="A16" s="3" t="s">
        <v>66</v>
      </c>
      <c r="B16" s="80"/>
      <c r="C16" s="95" t="s">
        <v>50</v>
      </c>
      <c r="D16" s="85" t="s">
        <v>34</v>
      </c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>
      <c r="B17" s="2" t="s">
        <v>73</v>
      </c>
      <c r="C17" s="150">
        <f>Zusammenfassung!D25</f>
        <v>0.125</v>
      </c>
      <c r="D17" s="86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4.5" customHeight="1">
      <c r="B18" s="2"/>
      <c r="C18" s="7"/>
      <c r="D18" s="87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ht="25.5">
      <c r="B19" s="99" t="s">
        <v>117</v>
      </c>
      <c r="C19" s="4"/>
      <c r="D19" s="88"/>
      <c r="E19" s="8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s="94" customFormat="1" ht="4.5" customHeight="1">
      <c r="A20" s="89"/>
      <c r="B20" s="2"/>
      <c r="C20" s="2"/>
      <c r="D20" s="92"/>
      <c r="E20" s="9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</row>
    <row r="21" spans="1:250" ht="18.95" customHeight="1">
      <c r="A21" s="3" t="s">
        <v>67</v>
      </c>
      <c r="B21" s="96"/>
      <c r="C21" s="95" t="s">
        <v>50</v>
      </c>
      <c r="D21" s="85" t="s">
        <v>34</v>
      </c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ht="51">
      <c r="A22" s="80"/>
      <c r="B22" s="97" t="s">
        <v>74</v>
      </c>
      <c r="C22" s="208">
        <f>Zusammenfassung!D26</f>
        <v>0.125</v>
      </c>
      <c r="D22" s="156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ht="51">
      <c r="A23" s="80"/>
      <c r="B23" s="97" t="s">
        <v>75</v>
      </c>
      <c r="C23" s="209"/>
      <c r="D23" s="156"/>
      <c r="E23" s="8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ht="38.25">
      <c r="A24" s="80"/>
      <c r="B24" s="106" t="s">
        <v>76</v>
      </c>
      <c r="C24" s="209"/>
      <c r="D24" s="156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ht="4.5" customHeight="1">
      <c r="A25" s="80"/>
      <c r="B25" s="97"/>
      <c r="C25" s="98"/>
      <c r="D25" s="81"/>
      <c r="E25" s="81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ht="25.5">
      <c r="A26" s="80"/>
      <c r="B26" s="99" t="s">
        <v>37</v>
      </c>
      <c r="C26" s="99"/>
      <c r="D26" s="100"/>
      <c r="E26" s="8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ht="4.5" customHeight="1">
      <c r="A27" s="101"/>
      <c r="B27" s="102"/>
      <c r="C27" s="155"/>
      <c r="D27" s="104"/>
      <c r="E27" s="81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ht="18.95" customHeight="1">
      <c r="A28" s="105" t="s">
        <v>45</v>
      </c>
      <c r="B28" s="97"/>
      <c r="C28" s="85" t="s">
        <v>50</v>
      </c>
      <c r="D28" s="85" t="s">
        <v>34</v>
      </c>
      <c r="E28" s="81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ht="51">
      <c r="A29" s="105"/>
      <c r="B29" s="97" t="s">
        <v>78</v>
      </c>
      <c r="C29" s="210">
        <f>Zusammenfassung!D27</f>
        <v>0.125</v>
      </c>
      <c r="D29" s="156"/>
      <c r="E29" s="81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51">
      <c r="A30" s="105"/>
      <c r="B30" s="97" t="s">
        <v>77</v>
      </c>
      <c r="C30" s="211"/>
      <c r="D30" s="156"/>
      <c r="E30" s="81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63.75">
      <c r="A31" s="105"/>
      <c r="B31" s="106" t="s">
        <v>118</v>
      </c>
      <c r="C31" s="211"/>
      <c r="D31" s="156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4.5" customHeight="1">
      <c r="A32" s="105"/>
      <c r="B32" s="97"/>
      <c r="C32" s="110"/>
      <c r="D32" s="81"/>
      <c r="E32" s="81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25.5">
      <c r="A33" s="105"/>
      <c r="B33" s="99" t="s">
        <v>37</v>
      </c>
      <c r="C33" s="111"/>
      <c r="D33" s="100"/>
      <c r="E33" s="81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4.5" customHeight="1">
      <c r="A34" s="105"/>
      <c r="B34" s="158"/>
      <c r="C34" s="158"/>
      <c r="D34" s="159"/>
      <c r="E34" s="81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18.95" customHeight="1">
      <c r="A35" s="82" t="s">
        <v>28</v>
      </c>
      <c r="B35" s="112"/>
      <c r="C35" s="112"/>
      <c r="D35" s="83" t="s">
        <v>21</v>
      </c>
      <c r="E35" s="131">
        <f>ROUND(D37*C37+D44*C44+D51*C51+(D57+D58)*C57,1)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18.95" customHeight="1">
      <c r="A36" s="84" t="s">
        <v>49</v>
      </c>
      <c r="B36" s="80"/>
      <c r="C36" s="85" t="s">
        <v>50</v>
      </c>
      <c r="D36" s="85" t="s">
        <v>34</v>
      </c>
      <c r="E36" s="8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 ht="12.95" customHeight="1">
      <c r="A37" s="106"/>
      <c r="B37" s="122" t="s">
        <v>88</v>
      </c>
      <c r="C37" s="214">
        <f>Zusammenfassung!D30</f>
        <v>0.25</v>
      </c>
      <c r="D37" s="228"/>
      <c r="E37" s="81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 ht="12.95" customHeight="1">
      <c r="A38" s="106"/>
      <c r="B38" s="122" t="s">
        <v>60</v>
      </c>
      <c r="C38" s="215"/>
      <c r="D38" s="223"/>
      <c r="E38" s="81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 ht="12.95" customHeight="1">
      <c r="A39" s="106"/>
      <c r="B39" s="122" t="s">
        <v>61</v>
      </c>
      <c r="C39" s="215"/>
      <c r="D39" s="224"/>
      <c r="E39" s="81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ht="4.5" customHeight="1">
      <c r="A40" s="106"/>
      <c r="B40" s="123"/>
      <c r="C40" s="124"/>
      <c r="D40" s="107"/>
      <c r="E40" s="81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ht="25.5">
      <c r="A41" s="80"/>
      <c r="B41" s="99" t="s">
        <v>37</v>
      </c>
      <c r="C41" s="125"/>
      <c r="D41" s="100"/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ht="4.5" customHeight="1">
      <c r="A42" s="80"/>
      <c r="B42" s="162"/>
      <c r="C42" s="166"/>
      <c r="D42" s="167"/>
      <c r="E42" s="81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ht="18.75" customHeight="1">
      <c r="A43" s="163" t="s">
        <v>69</v>
      </c>
      <c r="B43" s="164"/>
      <c r="C43" s="85" t="s">
        <v>50</v>
      </c>
      <c r="D43" s="85" t="s">
        <v>34</v>
      </c>
      <c r="E43" s="8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>
      <c r="A44" s="80"/>
      <c r="B44" s="122" t="s">
        <v>92</v>
      </c>
      <c r="C44" s="231">
        <f>Zusammenfassung!D31</f>
        <v>0.25</v>
      </c>
      <c r="D44" s="228"/>
      <c r="E44" s="81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>
      <c r="A45" s="80"/>
      <c r="B45" s="122" t="s">
        <v>93</v>
      </c>
      <c r="C45" s="215"/>
      <c r="D45" s="223"/>
      <c r="E45" s="81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>
      <c r="A46" s="80"/>
      <c r="B46" s="122" t="s">
        <v>94</v>
      </c>
      <c r="C46" s="232"/>
      <c r="D46" s="224"/>
      <c r="E46" s="81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4.5" customHeight="1">
      <c r="A47" s="80"/>
      <c r="B47" s="123"/>
      <c r="C47" s="162"/>
      <c r="D47" s="159"/>
      <c r="E47" s="81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25.5">
      <c r="A48" s="80"/>
      <c r="B48" s="99" t="s">
        <v>37</v>
      </c>
      <c r="C48" s="162"/>
      <c r="D48" s="159"/>
      <c r="E48" s="81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4.5" customHeight="1">
      <c r="A49" s="126"/>
      <c r="B49" s="102"/>
      <c r="C49" s="103"/>
      <c r="D49" s="104"/>
      <c r="E49" s="81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25.5" customHeight="1">
      <c r="A50" s="216" t="s">
        <v>89</v>
      </c>
      <c r="B50" s="216"/>
      <c r="C50" s="95" t="s">
        <v>50</v>
      </c>
      <c r="D50" s="85" t="s">
        <v>34</v>
      </c>
    </row>
    <row r="51" spans="1:250" ht="12.95" customHeight="1">
      <c r="A51" s="127"/>
      <c r="B51" s="97" t="s">
        <v>90</v>
      </c>
      <c r="C51" s="225">
        <f>Zusammenfassung!D32</f>
        <v>0.25</v>
      </c>
      <c r="D51" s="229"/>
    </row>
    <row r="52" spans="1:250" ht="12.95" customHeight="1">
      <c r="A52" s="127"/>
      <c r="B52" s="97" t="s">
        <v>91</v>
      </c>
      <c r="C52" s="219"/>
      <c r="D52" s="230"/>
    </row>
    <row r="53" spans="1:250" ht="4.5" customHeight="1">
      <c r="A53" s="127"/>
      <c r="B53" s="97"/>
      <c r="C53" s="97"/>
    </row>
    <row r="54" spans="1:250" ht="25.5">
      <c r="A54" s="127"/>
      <c r="B54" s="99" t="s">
        <v>37</v>
      </c>
      <c r="C54" s="99"/>
      <c r="D54" s="128"/>
    </row>
    <row r="55" spans="1:250" ht="4.5" customHeight="1">
      <c r="A55" s="127"/>
      <c r="B55" s="160"/>
      <c r="C55" s="160"/>
      <c r="D55" s="161"/>
    </row>
    <row r="56" spans="1:250">
      <c r="A56" s="216" t="s">
        <v>95</v>
      </c>
      <c r="B56" s="216"/>
      <c r="C56" s="168" t="s">
        <v>50</v>
      </c>
      <c r="D56" s="85" t="s">
        <v>34</v>
      </c>
    </row>
    <row r="57" spans="1:250" ht="25.5">
      <c r="A57" s="127"/>
      <c r="B57" s="106" t="s">
        <v>96</v>
      </c>
      <c r="C57" s="225">
        <f>Zusammenfassung!D33</f>
        <v>0.25</v>
      </c>
      <c r="D57" s="170"/>
    </row>
    <row r="58" spans="1:250" ht="25.5">
      <c r="A58" s="127"/>
      <c r="B58" s="106" t="s">
        <v>97</v>
      </c>
      <c r="C58" s="219"/>
      <c r="D58" s="170"/>
    </row>
    <row r="59" spans="1:250" ht="4.5" customHeight="1">
      <c r="A59" s="127"/>
      <c r="B59" s="97"/>
      <c r="C59" s="97"/>
    </row>
    <row r="60" spans="1:250" ht="25.5">
      <c r="A60" s="127"/>
      <c r="B60" s="99" t="s">
        <v>37</v>
      </c>
      <c r="C60" s="99"/>
      <c r="D60" s="128"/>
    </row>
    <row r="61" spans="1:250" ht="6" customHeight="1">
      <c r="A61" s="108"/>
      <c r="B61" s="109"/>
      <c r="C61" s="97"/>
      <c r="D61" s="81"/>
      <c r="E61" s="81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ht="18.95" customHeight="1">
      <c r="A62" s="82" t="s">
        <v>46</v>
      </c>
      <c r="B62" s="112"/>
      <c r="C62" s="112"/>
      <c r="D62" s="83" t="s">
        <v>21</v>
      </c>
      <c r="E62" s="131">
        <f>ROUND((D64+D66)*C64+D73*C73,1)</f>
        <v>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ht="18.95" customHeight="1">
      <c r="A63" s="84" t="s">
        <v>47</v>
      </c>
      <c r="B63" s="80"/>
      <c r="C63" s="85" t="s">
        <v>50</v>
      </c>
      <c r="D63" s="85" t="s">
        <v>34</v>
      </c>
      <c r="E63" s="81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>
      <c r="A64" s="106"/>
      <c r="B64" s="113" t="s">
        <v>79</v>
      </c>
      <c r="C64" s="220">
        <f>Zusammenfassung!D36</f>
        <v>0.66666666666666663</v>
      </c>
      <c r="D64" s="217"/>
      <c r="E64" s="81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>
      <c r="A65" s="106"/>
      <c r="B65" s="113" t="s">
        <v>80</v>
      </c>
      <c r="C65" s="221"/>
      <c r="D65" s="218"/>
      <c r="E65" s="81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>
      <c r="A66" s="106"/>
      <c r="B66" s="113" t="s">
        <v>81</v>
      </c>
      <c r="C66" s="221"/>
      <c r="D66" s="217"/>
      <c r="E66" s="81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>
      <c r="A67" s="106"/>
      <c r="B67" s="113" t="s">
        <v>82</v>
      </c>
      <c r="C67" s="221"/>
      <c r="D67" s="218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4.5" customHeight="1">
      <c r="A68" s="106"/>
      <c r="B68" s="113"/>
      <c r="C68" s="114"/>
      <c r="D68" s="87"/>
      <c r="E68" s="81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</row>
    <row r="69" spans="1:250" ht="25.5">
      <c r="A69" s="80"/>
      <c r="B69" s="99" t="s">
        <v>37</v>
      </c>
      <c r="C69" s="115"/>
      <c r="D69" s="100"/>
      <c r="E69" s="81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</row>
    <row r="70" spans="1:250" ht="4.5" customHeight="1">
      <c r="A70" s="101"/>
      <c r="B70" s="116"/>
      <c r="C70" s="117"/>
      <c r="D70" s="104"/>
      <c r="E70" s="81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</row>
    <row r="71" spans="1:250" ht="18.95" customHeight="1">
      <c r="A71" s="118" t="s">
        <v>54</v>
      </c>
      <c r="B71" s="119"/>
      <c r="C71" s="85" t="s">
        <v>50</v>
      </c>
      <c r="D71" s="85" t="s">
        <v>34</v>
      </c>
      <c r="E71" s="81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</row>
    <row r="72" spans="1:250">
      <c r="A72" s="80"/>
      <c r="B72" s="120" t="s">
        <v>48</v>
      </c>
      <c r="C72" s="120"/>
      <c r="D72" s="121"/>
      <c r="E72" s="81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</row>
    <row r="73" spans="1:250" ht="12.75" customHeight="1">
      <c r="A73" s="106"/>
      <c r="B73" s="97" t="s">
        <v>83</v>
      </c>
      <c r="C73" s="212">
        <f>Zusammenfassung!D37</f>
        <v>0.33333333333333331</v>
      </c>
      <c r="D73" s="222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</row>
    <row r="74" spans="1:250" ht="12.75" customHeight="1">
      <c r="A74" s="106"/>
      <c r="B74" s="97" t="s">
        <v>84</v>
      </c>
      <c r="C74" s="213"/>
      <c r="D74" s="223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</row>
    <row r="75" spans="1:250" ht="12.75" customHeight="1">
      <c r="A75" s="106"/>
      <c r="B75" s="97" t="s">
        <v>85</v>
      </c>
      <c r="C75" s="213"/>
      <c r="D75" s="223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</row>
    <row r="76" spans="1:250" ht="12.75" customHeight="1">
      <c r="A76" s="106"/>
      <c r="B76" s="97" t="s">
        <v>86</v>
      </c>
      <c r="C76" s="213"/>
      <c r="D76" s="223"/>
      <c r="E76" s="81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</row>
    <row r="77" spans="1:250" ht="12.75" customHeight="1">
      <c r="A77" s="106"/>
      <c r="B77" s="97" t="s">
        <v>87</v>
      </c>
      <c r="C77" s="213"/>
      <c r="D77" s="224"/>
      <c r="E77" s="81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</row>
    <row r="78" spans="1:250" ht="4.5" customHeight="1">
      <c r="A78" s="106"/>
      <c r="B78" s="97"/>
      <c r="C78" s="110"/>
      <c r="D78" s="121"/>
      <c r="E78" s="81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</row>
    <row r="79" spans="1:250" ht="25.5">
      <c r="A79" s="106"/>
      <c r="B79" s="99" t="s">
        <v>37</v>
      </c>
      <c r="C79" s="115"/>
      <c r="D79" s="100"/>
      <c r="E79" s="8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</row>
    <row r="80" spans="1:250" ht="6" customHeight="1">
      <c r="A80" s="80"/>
      <c r="B80" s="106"/>
      <c r="C80" s="106"/>
      <c r="D80" s="80"/>
      <c r="E80" s="81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</row>
    <row r="81" spans="1:250" ht="18.95" customHeight="1">
      <c r="A81" s="82" t="s">
        <v>70</v>
      </c>
      <c r="B81" s="112"/>
      <c r="C81" s="112"/>
      <c r="D81" s="83" t="s">
        <v>21</v>
      </c>
      <c r="E81" s="131" t="e">
        <f>ROUND(D85*C83+(D90+D91)*C90,1)</f>
        <v>#DIV/0!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</row>
    <row r="82" spans="1:250" ht="18.95" customHeight="1">
      <c r="A82" s="118" t="s">
        <v>98</v>
      </c>
      <c r="B82" s="118"/>
      <c r="C82" s="85" t="s">
        <v>50</v>
      </c>
      <c r="D82" s="85"/>
      <c r="E82" s="81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</row>
    <row r="83" spans="1:250" ht="12.95" customHeight="1">
      <c r="A83" s="106"/>
      <c r="B83" s="122" t="s">
        <v>99</v>
      </c>
      <c r="C83" s="226">
        <f>Zusammenfassung!D41</f>
        <v>0.5</v>
      </c>
      <c r="D83" s="156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</row>
    <row r="84" spans="1:250" ht="12.95" customHeight="1">
      <c r="A84" s="106"/>
      <c r="B84" s="122" t="s">
        <v>100</v>
      </c>
      <c r="C84" s="227"/>
      <c r="D84" s="156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</row>
    <row r="85" spans="1:250" ht="12.95" customHeight="1">
      <c r="A85" s="106"/>
      <c r="B85" s="171"/>
      <c r="C85" s="172" t="s">
        <v>101</v>
      </c>
      <c r="D85" s="173" t="e">
        <f>ROUND(IF((D84/D83)&lt;=0.4,12.5*(D84/D83),IF((D84/D83)&gt;0.4,5)),1)</f>
        <v>#DIV/0!</v>
      </c>
      <c r="E85" s="177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</row>
    <row r="86" spans="1:250" ht="4.5" customHeight="1">
      <c r="A86" s="106"/>
      <c r="B86" s="123"/>
      <c r="C86" s="124"/>
      <c r="D86" s="107"/>
      <c r="E86" s="81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</row>
    <row r="87" spans="1:250" ht="25.5">
      <c r="A87" s="80"/>
      <c r="B87" s="99" t="s">
        <v>37</v>
      </c>
      <c r="C87" s="125"/>
      <c r="D87" s="100"/>
      <c r="E87" s="81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</row>
    <row r="88" spans="1:250" ht="4.5" customHeight="1">
      <c r="A88" s="126"/>
      <c r="B88" s="102"/>
      <c r="C88" s="103"/>
      <c r="D88" s="104"/>
      <c r="E88" s="81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</row>
    <row r="89" spans="1:250" ht="25.5" customHeight="1">
      <c r="A89" s="118" t="s">
        <v>71</v>
      </c>
      <c r="B89" s="118"/>
      <c r="C89" s="95" t="s">
        <v>50</v>
      </c>
      <c r="D89" s="85" t="s">
        <v>34</v>
      </c>
    </row>
    <row r="90" spans="1:250" ht="38.25">
      <c r="A90" s="127"/>
      <c r="B90" s="106" t="s">
        <v>102</v>
      </c>
      <c r="C90" s="208">
        <f>Zusammenfassung!D42</f>
        <v>0.5</v>
      </c>
      <c r="D90" s="174"/>
    </row>
    <row r="91" spans="1:250" ht="51">
      <c r="A91" s="127"/>
      <c r="B91" s="106" t="s">
        <v>103</v>
      </c>
      <c r="C91" s="219"/>
      <c r="D91" s="174"/>
    </row>
    <row r="92" spans="1:250" ht="4.5" customHeight="1">
      <c r="A92" s="127"/>
      <c r="B92" s="97"/>
      <c r="C92" s="97"/>
    </row>
    <row r="93" spans="1:250" ht="25.5">
      <c r="A93" s="127"/>
      <c r="B93" s="99" t="s">
        <v>37</v>
      </c>
      <c r="C93" s="99"/>
      <c r="D93" s="128"/>
    </row>
    <row r="94" spans="1:250" ht="4.5" customHeight="1">
      <c r="A94" s="129"/>
      <c r="B94" s="102"/>
      <c r="C94" s="130"/>
      <c r="D94" s="129"/>
    </row>
    <row r="96" spans="1:250">
      <c r="B96" s="176"/>
    </row>
    <row r="97" spans="2:2">
      <c r="B97" s="176"/>
    </row>
    <row r="98" spans="2:2">
      <c r="B98" s="178"/>
    </row>
  </sheetData>
  <sheetProtection selectLockedCells="1"/>
  <mergeCells count="19">
    <mergeCell ref="D37:D39"/>
    <mergeCell ref="C51:C52"/>
    <mergeCell ref="D51:D52"/>
    <mergeCell ref="C44:C46"/>
    <mergeCell ref="D44:D46"/>
    <mergeCell ref="A50:B50"/>
    <mergeCell ref="A56:B56"/>
    <mergeCell ref="D64:D65"/>
    <mergeCell ref="D66:D67"/>
    <mergeCell ref="C90:C91"/>
    <mergeCell ref="C64:C67"/>
    <mergeCell ref="D73:D77"/>
    <mergeCell ref="C57:C58"/>
    <mergeCell ref="C83:C84"/>
    <mergeCell ref="C9:C12"/>
    <mergeCell ref="C22:C24"/>
    <mergeCell ref="C29:C31"/>
    <mergeCell ref="C73:C77"/>
    <mergeCell ref="C37:C39"/>
  </mergeCells>
  <phoneticPr fontId="0" type="noConversion"/>
  <conditionalFormatting sqref="D9">
    <cfRule type="expression" dxfId="139" priority="10">
      <formula>SUM(D9:D12)&gt;5</formula>
    </cfRule>
    <cfRule type="cellIs" dxfId="138" priority="40" operator="greaterThan">
      <formula>3</formula>
    </cfRule>
  </conditionalFormatting>
  <conditionalFormatting sqref="D10">
    <cfRule type="expression" dxfId="137" priority="8">
      <formula>SUM(D9:D12)&gt;5</formula>
    </cfRule>
    <cfRule type="cellIs" dxfId="136" priority="9" operator="greaterThan">
      <formula>2</formula>
    </cfRule>
  </conditionalFormatting>
  <conditionalFormatting sqref="D11">
    <cfRule type="expression" dxfId="135" priority="6">
      <formula>SUM(D9:D12)&gt;5</formula>
    </cfRule>
    <cfRule type="cellIs" dxfId="134" priority="7" operator="greaterThan">
      <formula>1.5</formula>
    </cfRule>
  </conditionalFormatting>
  <conditionalFormatting sqref="D12">
    <cfRule type="expression" dxfId="133" priority="2">
      <formula>SUM(D9:D12)&gt;5</formula>
    </cfRule>
    <cfRule type="cellIs" dxfId="132" priority="3" operator="greaterThan">
      <formula>1</formula>
    </cfRule>
  </conditionalFormatting>
  <conditionalFormatting sqref="D17">
    <cfRule type="cellIs" dxfId="131" priority="36" operator="greaterThan">
      <formula>5</formula>
    </cfRule>
  </conditionalFormatting>
  <conditionalFormatting sqref="D22:D23">
    <cfRule type="cellIs" dxfId="130" priority="22" operator="greaterThan">
      <formula>2</formula>
    </cfRule>
  </conditionalFormatting>
  <conditionalFormatting sqref="D24">
    <cfRule type="cellIs" dxfId="129" priority="21" operator="greaterThan">
      <formula>1</formula>
    </cfRule>
  </conditionalFormatting>
  <conditionalFormatting sqref="D29">
    <cfRule type="cellIs" dxfId="128" priority="20" operator="greaterThan">
      <formula>1</formula>
    </cfRule>
  </conditionalFormatting>
  <conditionalFormatting sqref="D30:D31">
    <cfRule type="cellIs" dxfId="127" priority="18" operator="greaterThan">
      <formula>2</formula>
    </cfRule>
  </conditionalFormatting>
  <conditionalFormatting sqref="D37:D39">
    <cfRule type="cellIs" dxfId="126" priority="16" operator="greaterThan">
      <formula>5</formula>
    </cfRule>
  </conditionalFormatting>
  <conditionalFormatting sqref="D44:D46">
    <cfRule type="cellIs" dxfId="125" priority="14" operator="greaterThan">
      <formula>5</formula>
    </cfRule>
  </conditionalFormatting>
  <conditionalFormatting sqref="D51:D52">
    <cfRule type="cellIs" dxfId="124" priority="15" operator="greaterThan">
      <formula>5</formula>
    </cfRule>
  </conditionalFormatting>
  <conditionalFormatting sqref="D57">
    <cfRule type="cellIs" dxfId="123" priority="13" operator="greaterThan">
      <formula>3</formula>
    </cfRule>
  </conditionalFormatting>
  <conditionalFormatting sqref="D58">
    <cfRule type="cellIs" dxfId="122" priority="1" operator="greaterThan">
      <formula>2</formula>
    </cfRule>
  </conditionalFormatting>
  <conditionalFormatting sqref="D64">
    <cfRule type="cellIs" dxfId="121" priority="29" operator="greaterThan">
      <formula>3</formula>
    </cfRule>
  </conditionalFormatting>
  <conditionalFormatting sqref="D66">
    <cfRule type="cellIs" dxfId="120" priority="27" operator="greaterThan">
      <formula>2</formula>
    </cfRule>
  </conditionalFormatting>
  <conditionalFormatting sqref="D73:D77">
    <cfRule type="cellIs" dxfId="119" priority="25" operator="greaterThan">
      <formula>5</formula>
    </cfRule>
  </conditionalFormatting>
  <conditionalFormatting sqref="D85">
    <cfRule type="cellIs" dxfId="118" priority="24" operator="greaterThan">
      <formula>5</formula>
    </cfRule>
  </conditionalFormatting>
  <conditionalFormatting sqref="D90">
    <cfRule type="cellIs" dxfId="117" priority="23" operator="greaterThan">
      <formula>3</formula>
    </cfRule>
  </conditionalFormatting>
  <conditionalFormatting sqref="D91">
    <cfRule type="cellIs" dxfId="116" priority="11" operator="greaterThan">
      <formula>2</formula>
    </cfRule>
  </conditionalFormatting>
  <conditionalFormatting sqref="E7">
    <cfRule type="cellIs" dxfId="115" priority="41" operator="greaterThan">
      <formula>5</formula>
    </cfRule>
  </conditionalFormatting>
  <conditionalFormatting sqref="E35">
    <cfRule type="cellIs" dxfId="114" priority="17" operator="greaterThan">
      <formula>5</formula>
    </cfRule>
  </conditionalFormatting>
  <conditionalFormatting sqref="E62">
    <cfRule type="cellIs" dxfId="113" priority="42" operator="greaterThan">
      <formula>5</formula>
    </cfRule>
  </conditionalFormatting>
  <conditionalFormatting sqref="E81">
    <cfRule type="cellIs" dxfId="112" priority="43" operator="greaterThan">
      <formula>5</formula>
    </cfRule>
  </conditionalFormatting>
  <dataValidations count="1">
    <dataValidation operator="greaterThanOrEqual" allowBlank="1" showInputMessage="1" showErrorMessage="1" sqref="D84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94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4" customWidth="1"/>
    <col min="2" max="2" width="88" style="74" customWidth="1"/>
    <col min="3" max="3" width="11.7109375" style="74" customWidth="1"/>
    <col min="4" max="4" width="11.28515625" style="74" customWidth="1"/>
    <col min="5" max="5" width="13.42578125" style="74" customWidth="1"/>
    <col min="6" max="16384" width="11.28515625" style="74"/>
  </cols>
  <sheetData>
    <row r="1" spans="1:250" ht="14.25">
      <c r="A1" s="72" t="s">
        <v>0</v>
      </c>
      <c r="B1" s="72"/>
      <c r="C1" s="72"/>
      <c r="D1" s="72"/>
      <c r="E1" s="73">
        <f>Zusammenfassung!B3</f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</row>
    <row r="2" spans="1:250" ht="14.25">
      <c r="A2" s="72" t="str">
        <f>Zusammenfassung!A2</f>
        <v>Wahl Nachführungsgeometer/in für die Periode 2026-2033</v>
      </c>
      <c r="B2" s="72"/>
      <c r="C2" s="72"/>
      <c r="D2" s="72"/>
      <c r="E2" s="75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ht="14.25">
      <c r="A3" s="73"/>
      <c r="B3" s="72"/>
      <c r="C3" s="72"/>
      <c r="D3" s="72"/>
      <c r="E3" s="7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</row>
    <row r="4" spans="1:250" ht="15">
      <c r="A4" s="76" t="s">
        <v>23</v>
      </c>
      <c r="B4" s="76"/>
      <c r="C4" s="76"/>
      <c r="D4" s="72"/>
      <c r="E4" s="77" t="s">
        <v>26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spans="1:250" ht="15">
      <c r="A5" s="78"/>
      <c r="B5" s="77"/>
      <c r="C5" s="77"/>
      <c r="D5" s="72"/>
      <c r="E5" s="79" t="str">
        <f>Zusammenfassung!B9</f>
        <v>b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spans="1:250">
      <c r="A6" s="80"/>
      <c r="B6" s="80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ht="18.95" customHeight="1">
      <c r="A7" s="82" t="str">
        <f>'Anbieter A'!A7</f>
        <v>Angebotene Dienstleistungen</v>
      </c>
      <c r="B7" s="83"/>
      <c r="C7" s="83"/>
      <c r="D7" s="83" t="s">
        <v>21</v>
      </c>
      <c r="E7" s="131">
        <f>ROUND((D9+D10+D11+D12)*C9+D17*C17+(D22+D23+D24)*C22+(D29+D30+D31)*C29,1)</f>
        <v>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ht="18.95" customHeight="1">
      <c r="A8" s="84" t="str">
        <f>'Anbieter A'!A8</f>
        <v>Persönliche Präsentation des Angebots und / oder nur Dienstleistungskonzept</v>
      </c>
      <c r="B8" s="80"/>
      <c r="C8" s="85" t="s">
        <v>50</v>
      </c>
      <c r="D8" s="85" t="s">
        <v>34</v>
      </c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8">
        <f>Zusammenfassung!D24</f>
        <v>0.625</v>
      </c>
      <c r="D9" s="86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09"/>
      <c r="D10" s="86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09"/>
      <c r="D11" s="86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9"/>
      <c r="D12" s="86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ht="4.5" customHeight="1">
      <c r="B13" s="1"/>
      <c r="C13" s="1"/>
      <c r="D13" s="87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pans="1:250" ht="30.75" customHeight="1">
      <c r="B14" s="99" t="s">
        <v>31</v>
      </c>
      <c r="C14" s="5"/>
      <c r="D14" s="88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s="94" customFormat="1" ht="4.5" customHeight="1">
      <c r="A15" s="89"/>
      <c r="B15" s="90"/>
      <c r="C15" s="91"/>
      <c r="D15" s="92"/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</row>
    <row r="16" spans="1:250" ht="18.95" customHeight="1">
      <c r="A16" s="3" t="str">
        <f>'Anbieter A'!A16</f>
        <v>Referenzen</v>
      </c>
      <c r="B16" s="80"/>
      <c r="C16" s="132" t="s">
        <v>50</v>
      </c>
      <c r="D16" s="85" t="s">
        <v>34</v>
      </c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>
      <c r="B17" s="2" t="str">
        <f>'Anbieter A'!B17</f>
        <v>- Zusammenarbeit -&gt; (Wert zwischen 0.0 und 5.0, gemäss Tabelle Kap. 3.4)</v>
      </c>
      <c r="C17" s="154">
        <f>Zusammenfassung!D25</f>
        <v>0.125</v>
      </c>
      <c r="D17" s="86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4.5" customHeight="1">
      <c r="B18" s="2"/>
      <c r="C18" s="2"/>
      <c r="D18" s="87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ht="25.5">
      <c r="B19" s="99" t="s">
        <v>31</v>
      </c>
      <c r="C19" s="4"/>
      <c r="D19" s="88"/>
      <c r="E19" s="8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s="94" customFormat="1" ht="4.5" customHeight="1">
      <c r="A20" s="89"/>
      <c r="B20" s="2"/>
      <c r="C20" s="2"/>
      <c r="D20" s="92"/>
      <c r="E20" s="9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</row>
    <row r="21" spans="1:250" ht="18.95" customHeight="1">
      <c r="A21" s="3" t="str">
        <f>'Anbieter A'!A21</f>
        <v>Kundendienst</v>
      </c>
      <c r="B21" s="96"/>
      <c r="C21" s="132" t="s">
        <v>50</v>
      </c>
      <c r="D21" s="85" t="s">
        <v>34</v>
      </c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ht="51">
      <c r="A22" s="80"/>
      <c r="B22" s="97" t="str">
        <f>'Anbieter A'!B22</f>
        <v>- Fahrdistanz Gemeinde (Gemeindeverwaltung) -&gt; Bürostandort
   0 - 20 km                  (2 Punkte)
   21 - 40 km                (1 Punkt)
   Mehr als 40 km         (0 Punkte)</v>
      </c>
      <c r="C22" s="238">
        <f>Zusammenfassung!D26</f>
        <v>0.125</v>
      </c>
      <c r="D22" s="156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ht="51">
      <c r="A23" s="80"/>
      <c r="B23" s="97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09"/>
      <c r="D23" s="156"/>
      <c r="E23" s="8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ht="38.25">
      <c r="A24" s="80"/>
      <c r="B24" s="97" t="str">
        <f>'Anbieter A'!B24</f>
        <v>- Beratung Kunden: Online-Angebote (Bsp. Gesprächstermin buchen, Auftrag erfassen, etc.)
   Ja       (1 Punkt)
   Nein    (0 Punkte)</v>
      </c>
      <c r="C24" s="219"/>
      <c r="D24" s="156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ht="4.5" customHeight="1">
      <c r="A25" s="80"/>
      <c r="B25" s="97"/>
      <c r="C25" s="97"/>
      <c r="D25" s="81"/>
      <c r="E25" s="81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ht="25.5">
      <c r="A26" s="80"/>
      <c r="B26" s="99" t="s">
        <v>32</v>
      </c>
      <c r="C26" s="99"/>
      <c r="D26" s="100"/>
      <c r="E26" s="8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ht="4.5" customHeight="1">
      <c r="A27" s="101"/>
      <c r="B27" s="102"/>
      <c r="C27" s="155"/>
      <c r="D27" s="104"/>
      <c r="E27" s="81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ht="18.95" customHeight="1">
      <c r="A28" s="105" t="str">
        <f>'Anbieter A'!A28</f>
        <v>Weitere Geomatik- und Vermessungsdienstleistungen im Rahmen der amtlichen Vermessung</v>
      </c>
      <c r="B28" s="106"/>
      <c r="C28" s="85" t="s">
        <v>50</v>
      </c>
      <c r="D28" s="85" t="s">
        <v>34</v>
      </c>
      <c r="E28" s="81"/>
      <c r="F28" s="8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ht="51">
      <c r="A29" s="105"/>
      <c r="B29" s="97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38">
        <f>Zusammenfassung!D27</f>
        <v>0.125</v>
      </c>
      <c r="D29" s="156"/>
      <c r="E29" s="81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51">
      <c r="A30" s="105"/>
      <c r="B30" s="97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09"/>
      <c r="D30" s="156"/>
      <c r="E30" s="81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63.75">
      <c r="A31" s="105"/>
      <c r="B31" s="97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9"/>
      <c r="D31" s="156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4.5" customHeight="1">
      <c r="A32" s="105"/>
      <c r="B32" s="97"/>
      <c r="C32" s="97"/>
      <c r="D32" s="81"/>
      <c r="E32" s="81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25.5">
      <c r="A33" s="105"/>
      <c r="B33" s="99" t="s">
        <v>32</v>
      </c>
      <c r="C33" s="99"/>
      <c r="D33" s="100"/>
      <c r="E33" s="81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4.5" customHeight="1">
      <c r="A34" s="105"/>
      <c r="B34" s="158"/>
      <c r="C34" s="160"/>
      <c r="D34" s="159"/>
      <c r="E34" s="81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18.95" customHeight="1">
      <c r="A35" s="82" t="str">
        <f>'Anbieter A'!A35</f>
        <v>Qualitätssicherung</v>
      </c>
      <c r="B35" s="112"/>
      <c r="C35" s="112"/>
      <c r="D35" s="83" t="s">
        <v>21</v>
      </c>
      <c r="E35" s="131">
        <f>ROUND(D37*C37+D44*C44+D51*C51+(D57+D58)*C57,1)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18.95" customHeight="1">
      <c r="A36" s="84" t="str">
        <f>'Anbieter A'!A36</f>
        <v>Qualitätssicherung in der amtlichen Vermessung</v>
      </c>
      <c r="B36" s="80"/>
      <c r="C36" s="85" t="s">
        <v>50</v>
      </c>
      <c r="D36" s="85" t="s">
        <v>34</v>
      </c>
      <c r="E36" s="8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>
      <c r="A37" s="106"/>
      <c r="B37" s="133" t="str">
        <f>'Anbieter A'!B37</f>
        <v>- ISO-zertifiziertes Qualitätsmanagementsystem -&gt; (5 Punkte)</v>
      </c>
      <c r="C37" s="239">
        <f>Zusammenfassung!D30</f>
        <v>0.25</v>
      </c>
      <c r="D37" s="233"/>
      <c r="E37" s="81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>
      <c r="A38" s="106"/>
      <c r="B38" s="133" t="str">
        <f>'Anbieter A'!B38</f>
        <v>- Eigenes Qualitätsmanagementsystem -&gt; (3 Punkte)</v>
      </c>
      <c r="C38" s="240"/>
      <c r="D38" s="223"/>
      <c r="E38" s="81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>
      <c r="A39" s="106"/>
      <c r="B39" s="133" t="str">
        <f>'Anbieter A'!B39</f>
        <v>- Kein Qualitätsmanagementsystem -&gt; (0 Punkte)</v>
      </c>
      <c r="C39" s="241"/>
      <c r="D39" s="224"/>
      <c r="E39" s="81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ht="4.5" customHeight="1">
      <c r="A40" s="106"/>
      <c r="B40" s="123"/>
      <c r="C40" s="123"/>
      <c r="D40" s="107"/>
      <c r="E40" s="81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ht="25.5">
      <c r="A41" s="80"/>
      <c r="B41" s="99" t="s">
        <v>32</v>
      </c>
      <c r="C41" s="125"/>
      <c r="D41" s="100"/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ht="4.5" customHeight="1">
      <c r="A42" s="80"/>
      <c r="B42" s="158"/>
      <c r="C42" s="166"/>
      <c r="D42" s="167"/>
      <c r="E42" s="81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ht="18.75" customHeight="1">
      <c r="A43" s="163" t="str">
        <f>'Anbieter A'!A43</f>
        <v>Informationssicherheit</v>
      </c>
      <c r="B43" s="165"/>
      <c r="C43" s="85" t="s">
        <v>50</v>
      </c>
      <c r="D43" s="85" t="s">
        <v>34</v>
      </c>
      <c r="E43" s="8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>
      <c r="A44" s="80"/>
      <c r="B44" s="122" t="str">
        <f>'Anbieter A'!B44</f>
        <v>- Nachweis gemäss Art. 19 Abs. 1 (VAV-VBS) -&gt; (5 Punkte)</v>
      </c>
      <c r="C44" s="242">
        <f>Zusammenfassung!D31</f>
        <v>0.25</v>
      </c>
      <c r="D44" s="233"/>
      <c r="E44" s="81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>
      <c r="A45" s="80"/>
      <c r="B45" s="122" t="str">
        <f>'Anbieter A'!B45</f>
        <v>- Zertifikat ausserhalb Norm -&gt; (3 Punkte)</v>
      </c>
      <c r="C45" s="240"/>
      <c r="D45" s="223"/>
      <c r="E45" s="81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>
      <c r="A46" s="80"/>
      <c r="B46" s="122" t="str">
        <f>'Anbieter A'!B46</f>
        <v>- Keine Angaben/Nachweise -&gt; (0 Punkte)</v>
      </c>
      <c r="C46" s="241"/>
      <c r="D46" s="224"/>
      <c r="E46" s="81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4.5" customHeight="1">
      <c r="A47" s="80"/>
      <c r="B47" s="123"/>
      <c r="C47" s="162"/>
      <c r="D47" s="159"/>
      <c r="E47" s="81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25.5">
      <c r="A48" s="80"/>
      <c r="B48" s="99" t="s">
        <v>32</v>
      </c>
      <c r="C48" s="162"/>
      <c r="D48" s="159"/>
      <c r="E48" s="81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4.5" customHeight="1">
      <c r="A49" s="126"/>
      <c r="B49" s="102"/>
      <c r="C49" s="103"/>
      <c r="D49" s="104"/>
      <c r="E49" s="81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25.5" customHeight="1">
      <c r="A50" s="216" t="str">
        <f>'Anbieter A'!A50</f>
        <v xml:space="preserve">Art der Sicherstellung der Stellvertretung des Nachführungsgeometers, z. B. bei Ferien (gemäss Art. 5, KVAV)
</v>
      </c>
      <c r="B50" s="216"/>
      <c r="C50" s="132" t="s">
        <v>50</v>
      </c>
      <c r="D50" s="85" t="s">
        <v>34</v>
      </c>
    </row>
    <row r="51" spans="1:250">
      <c r="A51" s="127"/>
      <c r="B51" s="97" t="str">
        <f>'Anbieter A'!B51</f>
        <v>- Stellvertreter in der Firma -&gt; (5 Punkte)</v>
      </c>
      <c r="C51" s="225">
        <f>Zusammenfassung!D32</f>
        <v>0.25</v>
      </c>
      <c r="D51" s="229"/>
    </row>
    <row r="52" spans="1:250">
      <c r="A52" s="127"/>
      <c r="B52" s="97" t="str">
        <f>'Anbieter A'!B52</f>
        <v>- Stellvertreter in einer anderen Firma -&gt; (3 Punkte)</v>
      </c>
      <c r="C52" s="219"/>
      <c r="D52" s="230"/>
    </row>
    <row r="53" spans="1:250" ht="4.5" customHeight="1">
      <c r="A53" s="127"/>
      <c r="B53" s="97"/>
      <c r="C53" s="97"/>
    </row>
    <row r="54" spans="1:250" ht="25.5">
      <c r="A54" s="127"/>
      <c r="B54" s="99" t="s">
        <v>32</v>
      </c>
      <c r="C54" s="99"/>
      <c r="D54" s="128"/>
    </row>
    <row r="55" spans="1:250" ht="4.5" customHeight="1">
      <c r="A55" s="127"/>
      <c r="B55" s="158"/>
      <c r="C55" s="160"/>
      <c r="D55" s="161"/>
    </row>
    <row r="56" spans="1:250">
      <c r="A56" s="216" t="str">
        <f>'Anbieter A'!A56</f>
        <v xml:space="preserve">Weiterbildung AV Mitarbeiter
</v>
      </c>
      <c r="B56" s="216"/>
      <c r="C56" s="169" t="s">
        <v>50</v>
      </c>
      <c r="D56" s="85" t="s">
        <v>34</v>
      </c>
    </row>
    <row r="57" spans="1:250" ht="25.5">
      <c r="A57" s="127"/>
      <c r="B57" s="97" t="str">
        <f>'Anbieter A'!B57</f>
        <v>- Konzept mit klaren Vorgaben im Bereich Technik (Geräte, Software) und Geomatik
   Weiterbildungskonzept liegt vor -&gt; (3 Punkte)</v>
      </c>
      <c r="C57" s="225">
        <f>Zusammenfassung!D33</f>
        <v>0.25</v>
      </c>
      <c r="D57" s="170"/>
    </row>
    <row r="58" spans="1:250" ht="25.5">
      <c r="A58" s="127"/>
      <c r="B58" s="97" t="str">
        <f>'Anbieter A'!B58</f>
        <v>- Konzept mit klaren Vorgaben im Bereich Technik (Geräte, Software) und Geomatik
   Weiterbildungsnachweis (Anzahl Stunden + Inhalt) aller Mitarbeiter -&gt; (2 Punkte)</v>
      </c>
      <c r="C58" s="219"/>
      <c r="D58" s="157"/>
    </row>
    <row r="59" spans="1:250" ht="4.5" customHeight="1">
      <c r="A59" s="127"/>
      <c r="B59" s="97"/>
      <c r="C59" s="97"/>
    </row>
    <row r="60" spans="1:250" ht="25.5">
      <c r="A60" s="127"/>
      <c r="B60" s="99" t="s">
        <v>32</v>
      </c>
      <c r="C60" s="99"/>
      <c r="D60" s="128"/>
    </row>
    <row r="61" spans="1:250" ht="6" customHeight="1">
      <c r="A61" s="108"/>
      <c r="B61" s="109"/>
      <c r="C61" s="97"/>
      <c r="D61" s="81"/>
      <c r="E61" s="81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ht="18.95" customHeight="1">
      <c r="A62" s="82" t="str">
        <f>'Anbieter A'!A62</f>
        <v>Erfahrung in der Nachführung der amtlichen Vermessung</v>
      </c>
      <c r="B62" s="112"/>
      <c r="C62" s="112"/>
      <c r="D62" s="83" t="s">
        <v>21</v>
      </c>
      <c r="E62" s="131">
        <f>ROUND((D64+D66)*C64+D73*C73,1)</f>
        <v>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ht="18.95" customHeight="1">
      <c r="A63" s="84" t="str">
        <f>'Anbieter A'!A63</f>
        <v>Erfahrung des Büros in ähnlichen Gemeinden</v>
      </c>
      <c r="B63" s="80"/>
      <c r="C63" s="85" t="s">
        <v>50</v>
      </c>
      <c r="D63" s="85" t="s">
        <v>34</v>
      </c>
      <c r="E63" s="81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>
      <c r="A64" s="106"/>
      <c r="B64" s="113" t="str">
        <f>'Anbieter A'!B64</f>
        <v>- Nachführungsgeometer (0 - 5 Jahre) -&gt; (1.5 Punkte)</v>
      </c>
      <c r="C64" s="235">
        <f>Zusammenfassung!D36</f>
        <v>0.66666666666666663</v>
      </c>
      <c r="D64" s="217"/>
      <c r="E64" s="81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>
      <c r="A65" s="106"/>
      <c r="B65" s="113" t="str">
        <f>'Anbieter A'!B65</f>
        <v>- Nachführungsgeometer (6 und mehr Jahre) -&gt; (3 Punkte)</v>
      </c>
      <c r="C65" s="236"/>
      <c r="D65" s="218"/>
      <c r="E65" s="81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>
      <c r="A66" s="106"/>
      <c r="B66" s="113" t="str">
        <f>'Anbieter A'!B66</f>
        <v>- Sachbearbeiter (Ansprechperson) (0 - 5 Jahre) -&gt; (1 Punkt)</v>
      </c>
      <c r="C66" s="236"/>
      <c r="D66" s="217"/>
      <c r="E66" s="81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>
      <c r="A67" s="106"/>
      <c r="B67" s="113" t="str">
        <f>'Anbieter A'!B67</f>
        <v>- Sachbearbeiter (Ansprechperson) (6 und mehr Jahre) -&gt; (2 Punkte)</v>
      </c>
      <c r="C67" s="237"/>
      <c r="D67" s="218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4.5" customHeight="1">
      <c r="A68" s="106"/>
      <c r="B68" s="113"/>
      <c r="C68" s="113"/>
      <c r="D68" s="87"/>
      <c r="E68" s="81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</row>
    <row r="69" spans="1:250" ht="25.5">
      <c r="A69" s="80"/>
      <c r="B69" s="99" t="s">
        <v>32</v>
      </c>
      <c r="C69" s="115"/>
      <c r="D69" s="100"/>
      <c r="E69" s="81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</row>
    <row r="70" spans="1:250" ht="4.5" customHeight="1">
      <c r="A70" s="101"/>
      <c r="B70" s="116"/>
      <c r="C70" s="117"/>
      <c r="D70" s="104"/>
      <c r="E70" s="81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</row>
    <row r="71" spans="1:250" ht="18.95" customHeight="1">
      <c r="A71" s="118" t="str">
        <f>'Anbieter A'!A71</f>
        <v>Führungserfahrung des Nachführungsgeometers</v>
      </c>
      <c r="B71" s="119"/>
      <c r="C71" s="85" t="s">
        <v>50</v>
      </c>
      <c r="D71" s="85" t="s">
        <v>34</v>
      </c>
      <c r="E71" s="81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</row>
    <row r="72" spans="1:250">
      <c r="A72" s="80"/>
      <c r="B72" s="120" t="str">
        <f>'Anbieter A'!B72</f>
        <v>Anzahl Jahre in einer leitenden Funktion (Projektleitung, Abteilungsleitung oder Geschäftsleitung)</v>
      </c>
      <c r="C72" s="120"/>
      <c r="D72" s="121"/>
      <c r="E72" s="81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</row>
    <row r="73" spans="1:250">
      <c r="A73" s="106"/>
      <c r="B73" s="97" t="str">
        <f>'Anbieter A'!B73</f>
        <v>- Mehr als 10 Jahre -&gt; (5 Punkte)</v>
      </c>
      <c r="C73" s="212">
        <f>Zusammenfassung!D37</f>
        <v>0.33333333333333331</v>
      </c>
      <c r="D73" s="233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</row>
    <row r="74" spans="1:250">
      <c r="A74" s="106"/>
      <c r="B74" s="97" t="str">
        <f>'Anbieter A'!B74</f>
        <v>- 6 - 10 Jahre -&gt; (4 Punkte)</v>
      </c>
      <c r="C74" s="213"/>
      <c r="D74" s="223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</row>
    <row r="75" spans="1:250">
      <c r="A75" s="106"/>
      <c r="B75" s="97" t="str">
        <f>'Anbieter A'!B75</f>
        <v>- 3 - 5 Jahre -&gt; (3 Punkte)</v>
      </c>
      <c r="C75" s="213"/>
      <c r="D75" s="223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</row>
    <row r="76" spans="1:250">
      <c r="A76" s="106"/>
      <c r="B76" s="97" t="str">
        <f>'Anbieter A'!B76</f>
        <v>- 1 - 2 Jahre -&gt; (2 Punkt)</v>
      </c>
      <c r="C76" s="213"/>
      <c r="D76" s="223"/>
      <c r="E76" s="81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</row>
    <row r="77" spans="1:250">
      <c r="A77" s="106"/>
      <c r="B77" s="97" t="str">
        <f>'Anbieter A'!B77</f>
        <v>- &lt; 1 Jahr -&gt; (1 Punkte)</v>
      </c>
      <c r="C77" s="234"/>
      <c r="D77" s="224"/>
      <c r="E77" s="81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</row>
    <row r="78" spans="1:250" ht="4.5" customHeight="1">
      <c r="A78" s="106"/>
      <c r="B78" s="97"/>
      <c r="C78" s="97"/>
      <c r="D78" s="121"/>
      <c r="E78" s="81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</row>
    <row r="79" spans="1:250" ht="25.5">
      <c r="A79" s="106"/>
      <c r="B79" s="99" t="s">
        <v>32</v>
      </c>
      <c r="C79" s="111"/>
      <c r="D79" s="111"/>
      <c r="E79" s="8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</row>
    <row r="80" spans="1:250" ht="6" customHeight="1">
      <c r="A80" s="80"/>
      <c r="B80" s="106"/>
      <c r="C80" s="106"/>
      <c r="D80" s="80"/>
      <c r="E80" s="81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</row>
    <row r="81" spans="1:250" ht="18.95" customHeight="1">
      <c r="A81" s="82" t="str">
        <f>'Anbieter A'!A81</f>
        <v>Nachhaltigkeit</v>
      </c>
      <c r="B81" s="112"/>
      <c r="C81" s="112"/>
      <c r="D81" s="83" t="s">
        <v>21</v>
      </c>
      <c r="E81" s="131" t="e">
        <f>ROUND(D85*C83+(D90+D91)*C90,1)</f>
        <v>#DIV/0!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</row>
    <row r="82" spans="1:250" ht="18.95" customHeight="1">
      <c r="A82" s="84" t="str">
        <f>'Anbieter A'!A82</f>
        <v xml:space="preserve">Soziale Nachhaltigkeit, Ausbildung Lernende
</v>
      </c>
      <c r="B82" s="80"/>
      <c r="C82" s="85" t="s">
        <v>50</v>
      </c>
      <c r="D82" s="85"/>
      <c r="E82" s="81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</row>
    <row r="83" spans="1:250">
      <c r="A83" s="106"/>
      <c r="B83" s="122" t="str">
        <f>'Anbieter A'!B83</f>
        <v>- Anzahl Vollzeitstellen (inkl. Lernende) im Bereich amtliche Vermessung</v>
      </c>
      <c r="C83" s="226">
        <f>Zusammenfassung!D41</f>
        <v>0.5</v>
      </c>
      <c r="D83" s="156"/>
      <c r="E83" s="81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</row>
    <row r="84" spans="1:250">
      <c r="A84" s="106"/>
      <c r="B84" s="133" t="str">
        <f>'Anbieter A'!B84</f>
        <v>- Davon Ausbildungsplätze für Lernende «GeomatikerIn EFZ (Schwerpunkt Vermessung)»</v>
      </c>
      <c r="C84" s="227"/>
      <c r="D84" s="156"/>
      <c r="E84" s="81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</row>
    <row r="85" spans="1:250">
      <c r="A85" s="106"/>
      <c r="B85" s="133"/>
      <c r="C85" s="175" t="s">
        <v>101</v>
      </c>
      <c r="D85" s="173" t="e">
        <f>ROUND(IF((D84/D83)&lt;=0.4,12.5*(D84/D83),IF((D84/D83)&gt;0.4,5)),1)</f>
        <v>#DIV/0!</v>
      </c>
      <c r="E85" s="81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</row>
    <row r="86" spans="1:250" ht="4.5" customHeight="1">
      <c r="A86" s="106"/>
      <c r="B86" s="123"/>
      <c r="C86" s="123"/>
      <c r="D86" s="107"/>
      <c r="E86" s="81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</row>
    <row r="87" spans="1:250" ht="25.5">
      <c r="A87" s="80"/>
      <c r="B87" s="99" t="s">
        <v>32</v>
      </c>
      <c r="C87" s="125"/>
      <c r="D87" s="100"/>
      <c r="E87" s="81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</row>
    <row r="88" spans="1:250" ht="4.5" customHeight="1">
      <c r="A88" s="126"/>
      <c r="B88" s="102"/>
      <c r="C88" s="103"/>
      <c r="D88" s="104"/>
      <c r="E88" s="81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</row>
    <row r="89" spans="1:250" ht="25.5" customHeight="1">
      <c r="A89" s="84" t="str">
        <f>'Anbieter A'!A89</f>
        <v>Ökologie</v>
      </c>
      <c r="B89" s="84"/>
      <c r="C89" s="132" t="s">
        <v>50</v>
      </c>
      <c r="D89" s="85" t="s">
        <v>34</v>
      </c>
    </row>
    <row r="90" spans="1:250" ht="38.25">
      <c r="A90" s="127"/>
      <c r="B90" s="97" t="str">
        <f>'Anbieter A'!B90</f>
        <v>- Liegt ein Nachhaltigkeitsbericht vor?
   Ja         (3 Punkte)
   Nein      (0 Punkte)</v>
      </c>
      <c r="C90" s="208">
        <f>Zusammenfassung!D42</f>
        <v>0.5</v>
      </c>
      <c r="D90" s="174"/>
    </row>
    <row r="91" spans="1:250" ht="51">
      <c r="A91" s="127"/>
      <c r="B91" s="97" t="str">
        <f>'Anbieter A'!B91</f>
        <v>- Welches Stromprodukt wird verwendet?
   Ökostrom/Sonne                   (2 Punkte)
   Erneuerbar/Wasser              (1.5 Punkte)
   Kernenergie/Erneuerbar       (1.0 Punkte)</v>
      </c>
      <c r="C91" s="219"/>
      <c r="D91" s="174"/>
    </row>
    <row r="92" spans="1:250" ht="4.5" customHeight="1">
      <c r="A92" s="127"/>
      <c r="B92" s="97"/>
      <c r="C92" s="97"/>
    </row>
    <row r="93" spans="1:250" ht="25.5">
      <c r="A93" s="127"/>
      <c r="B93" s="99" t="s">
        <v>32</v>
      </c>
      <c r="C93" s="99"/>
      <c r="D93" s="128"/>
    </row>
    <row r="94" spans="1:250" ht="4.5" customHeight="1">
      <c r="A94" s="129"/>
      <c r="B94" s="102"/>
      <c r="C94" s="130"/>
      <c r="D94" s="129"/>
    </row>
  </sheetData>
  <mergeCells count="19">
    <mergeCell ref="A56:B56"/>
    <mergeCell ref="C57:C58"/>
    <mergeCell ref="D37:D39"/>
    <mergeCell ref="A50:B50"/>
    <mergeCell ref="C51:C52"/>
    <mergeCell ref="D51:D52"/>
    <mergeCell ref="C44:C46"/>
    <mergeCell ref="D44:D46"/>
    <mergeCell ref="C90:C91"/>
    <mergeCell ref="C64:C67"/>
    <mergeCell ref="C9:C12"/>
    <mergeCell ref="C22:C24"/>
    <mergeCell ref="C29:C31"/>
    <mergeCell ref="C37:C39"/>
    <mergeCell ref="D64:D65"/>
    <mergeCell ref="D66:D67"/>
    <mergeCell ref="C83:C84"/>
    <mergeCell ref="D73:D77"/>
    <mergeCell ref="C73:C77"/>
  </mergeCells>
  <phoneticPr fontId="0" type="noConversion"/>
  <conditionalFormatting sqref="D9">
    <cfRule type="expression" dxfId="111" priority="8">
      <formula>SUM(D9:D12)&gt;5</formula>
    </cfRule>
    <cfRule type="cellIs" dxfId="110" priority="9" operator="greaterThan">
      <formula>3</formula>
    </cfRule>
  </conditionalFormatting>
  <conditionalFormatting sqref="D10">
    <cfRule type="expression" dxfId="109" priority="6">
      <formula>SUM(D9:D12)&gt;5</formula>
    </cfRule>
    <cfRule type="cellIs" dxfId="108" priority="7" operator="greaterThan">
      <formula>2</formula>
    </cfRule>
  </conditionalFormatting>
  <conditionalFormatting sqref="D11">
    <cfRule type="expression" dxfId="107" priority="4">
      <formula>SUM(D9:D12)&gt;5</formula>
    </cfRule>
    <cfRule type="cellIs" dxfId="106" priority="5" operator="greaterThan">
      <formula>1.5</formula>
    </cfRule>
  </conditionalFormatting>
  <conditionalFormatting sqref="D12">
    <cfRule type="expression" dxfId="105" priority="2">
      <formula>SUM(D9:D12)&gt;5</formula>
    </cfRule>
    <cfRule type="cellIs" dxfId="104" priority="3" operator="greaterThan">
      <formula>1</formula>
    </cfRule>
  </conditionalFormatting>
  <conditionalFormatting sqref="D17">
    <cfRule type="cellIs" dxfId="103" priority="45" operator="greaterThan">
      <formula>5</formula>
    </cfRule>
  </conditionalFormatting>
  <conditionalFormatting sqref="D22:D23">
    <cfRule type="cellIs" dxfId="102" priority="23" operator="greaterThan">
      <formula>2</formula>
    </cfRule>
  </conditionalFormatting>
  <conditionalFormatting sqref="D24">
    <cfRule type="cellIs" dxfId="101" priority="22" operator="greaterThan">
      <formula>1</formula>
    </cfRule>
  </conditionalFormatting>
  <conditionalFormatting sqref="D29">
    <cfRule type="cellIs" dxfId="100" priority="21" operator="greaterThan">
      <formula>1</formula>
    </cfRule>
  </conditionalFormatting>
  <conditionalFormatting sqref="D30:D31">
    <cfRule type="cellIs" dxfId="99" priority="19" operator="greaterThan">
      <formula>2</formula>
    </cfRule>
  </conditionalFormatting>
  <conditionalFormatting sqref="D37:D39">
    <cfRule type="cellIs" dxfId="98" priority="18" operator="greaterThan">
      <formula>5</formula>
    </cfRule>
  </conditionalFormatting>
  <conditionalFormatting sqref="D44:D46">
    <cfRule type="cellIs" dxfId="97" priority="15" operator="greaterThan">
      <formula>5</formula>
    </cfRule>
  </conditionalFormatting>
  <conditionalFormatting sqref="D51:D52">
    <cfRule type="cellIs" dxfId="96" priority="17" operator="greaterThan">
      <formula>5</formula>
    </cfRule>
  </conditionalFormatting>
  <conditionalFormatting sqref="D57">
    <cfRule type="cellIs" dxfId="95" priority="1" operator="greaterThan">
      <formula>3</formula>
    </cfRule>
  </conditionalFormatting>
  <conditionalFormatting sqref="D58">
    <cfRule type="cellIs" dxfId="94" priority="14" operator="greaterThan">
      <formula>2</formula>
    </cfRule>
  </conditionalFormatting>
  <conditionalFormatting sqref="D64">
    <cfRule type="cellIs" dxfId="93" priority="34" operator="greaterThan">
      <formula>3</formula>
    </cfRule>
  </conditionalFormatting>
  <conditionalFormatting sqref="D66">
    <cfRule type="cellIs" dxfId="92" priority="32" operator="greaterThan">
      <formula>2</formula>
    </cfRule>
  </conditionalFormatting>
  <conditionalFormatting sqref="D73:D77">
    <cfRule type="cellIs" dxfId="91" priority="30" operator="greaterThan">
      <formula>5</formula>
    </cfRule>
  </conditionalFormatting>
  <conditionalFormatting sqref="D85">
    <cfRule type="cellIs" dxfId="90" priority="12" operator="greaterThan">
      <formula>5</formula>
    </cfRule>
  </conditionalFormatting>
  <conditionalFormatting sqref="D90">
    <cfRule type="cellIs" dxfId="89" priority="28" operator="greaterThan">
      <formula>3</formula>
    </cfRule>
  </conditionalFormatting>
  <conditionalFormatting sqref="D91">
    <cfRule type="cellIs" dxfId="88" priority="13" operator="greaterThan">
      <formula>2</formula>
    </cfRule>
  </conditionalFormatting>
  <conditionalFormatting sqref="E7">
    <cfRule type="cellIs" dxfId="87" priority="27" operator="greaterThan">
      <formula>5</formula>
    </cfRule>
  </conditionalFormatting>
  <conditionalFormatting sqref="E35">
    <cfRule type="cellIs" dxfId="86" priority="16" operator="greaterThan">
      <formula>5</formula>
    </cfRule>
  </conditionalFormatting>
  <conditionalFormatting sqref="E62">
    <cfRule type="cellIs" dxfId="85" priority="26" operator="greaterThan">
      <formula>5</formula>
    </cfRule>
  </conditionalFormatting>
  <conditionalFormatting sqref="E81">
    <cfRule type="cellIs" dxfId="84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4" customWidth="1"/>
    <col min="2" max="2" width="88" style="74" customWidth="1"/>
    <col min="3" max="3" width="11.7109375" style="74" customWidth="1"/>
    <col min="4" max="4" width="11.28515625" style="74" customWidth="1"/>
    <col min="5" max="5" width="13.42578125" style="74" customWidth="1"/>
    <col min="6" max="16384" width="11.28515625" style="74"/>
  </cols>
  <sheetData>
    <row r="1" spans="1:250" ht="14.25">
      <c r="A1" s="72" t="s">
        <v>0</v>
      </c>
      <c r="B1" s="72"/>
      <c r="C1" s="72"/>
      <c r="D1" s="72"/>
      <c r="E1" s="73">
        <f>Zusammenfassung!B3</f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</row>
    <row r="2" spans="1:250" ht="14.25">
      <c r="A2" s="72" t="str">
        <f>Zusammenfassung!A2</f>
        <v>Wahl Nachführungsgeometer/in für die Periode 2026-2033</v>
      </c>
      <c r="B2" s="72"/>
      <c r="C2" s="72"/>
      <c r="D2" s="72"/>
      <c r="E2" s="75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ht="14.25">
      <c r="A3" s="73"/>
      <c r="B3" s="72"/>
      <c r="C3" s="72"/>
      <c r="D3" s="72"/>
      <c r="E3" s="7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</row>
    <row r="4" spans="1:250" ht="15">
      <c r="A4" s="76" t="s">
        <v>23</v>
      </c>
      <c r="B4" s="76"/>
      <c r="C4" s="76"/>
      <c r="D4" s="72"/>
      <c r="E4" s="77" t="s">
        <v>26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spans="1:250" ht="15">
      <c r="A5" s="78"/>
      <c r="B5" s="77"/>
      <c r="C5" s="77"/>
      <c r="D5" s="72"/>
      <c r="E5" s="79" t="str">
        <f>Zusammenfassung!B10</f>
        <v>c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spans="1:250">
      <c r="A6" s="80"/>
      <c r="B6" s="80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ht="18.95" customHeight="1">
      <c r="A7" s="82" t="str">
        <f>'Anbieter A'!A7</f>
        <v>Angebotene Dienstleistungen</v>
      </c>
      <c r="B7" s="83"/>
      <c r="C7" s="83"/>
      <c r="D7" s="83" t="s">
        <v>21</v>
      </c>
      <c r="E7" s="131">
        <f>ROUND((D9+D10+D11+D12)*C9+D17*C17+(D22+D23+D24)*C22+(D29+D30+D31)*C29,1)</f>
        <v>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ht="18.95" customHeight="1">
      <c r="A8" s="84" t="str">
        <f>'Anbieter A'!A8</f>
        <v>Persönliche Präsentation des Angebots und / oder nur Dienstleistungskonzept</v>
      </c>
      <c r="B8" s="80"/>
      <c r="C8" s="85" t="s">
        <v>50</v>
      </c>
      <c r="D8" s="85" t="s">
        <v>34</v>
      </c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8">
        <f>Zusammenfassung!D24</f>
        <v>0.625</v>
      </c>
      <c r="D9" s="86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09"/>
      <c r="D10" s="86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09"/>
      <c r="D11" s="86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9"/>
      <c r="D12" s="86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ht="4.5" customHeight="1">
      <c r="B13" s="1"/>
      <c r="C13" s="1"/>
      <c r="D13" s="87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pans="1:250" ht="30.75" customHeight="1">
      <c r="B14" s="99" t="s">
        <v>31</v>
      </c>
      <c r="C14" s="5"/>
      <c r="D14" s="88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s="94" customFormat="1" ht="4.5" customHeight="1">
      <c r="A15" s="89"/>
      <c r="B15" s="90"/>
      <c r="C15" s="91"/>
      <c r="D15" s="92"/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</row>
    <row r="16" spans="1:250" ht="18.95" customHeight="1">
      <c r="A16" s="3" t="str">
        <f>'Anbieter A'!A16</f>
        <v>Referenzen</v>
      </c>
      <c r="B16" s="80"/>
      <c r="C16" s="95" t="s">
        <v>50</v>
      </c>
      <c r="D16" s="85" t="s">
        <v>34</v>
      </c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>
      <c r="B17" s="2" t="str">
        <f>'Anbieter A'!B17</f>
        <v>- Zusammenarbeit -&gt; (Wert zwischen 0.0 und 5.0, gemäss Tabelle Kap. 3.4)</v>
      </c>
      <c r="C17" s="154">
        <f>Zusammenfassung!D25</f>
        <v>0.125</v>
      </c>
      <c r="D17" s="86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4.5" customHeight="1">
      <c r="B18" s="2"/>
      <c r="C18" s="2"/>
      <c r="D18" s="87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ht="25.5">
      <c r="B19" s="99" t="s">
        <v>31</v>
      </c>
      <c r="C19" s="4"/>
      <c r="D19" s="88"/>
      <c r="E19" s="8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s="94" customFormat="1" ht="4.5" customHeight="1">
      <c r="A20" s="89"/>
      <c r="B20" s="2"/>
      <c r="C20" s="2"/>
      <c r="D20" s="92"/>
      <c r="E20" s="9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</row>
    <row r="21" spans="1:250" ht="18.95" customHeight="1">
      <c r="A21" s="3" t="str">
        <f>'Anbieter A'!A21</f>
        <v>Kundendienst</v>
      </c>
      <c r="B21" s="96"/>
      <c r="C21" s="95" t="s">
        <v>50</v>
      </c>
      <c r="D21" s="85" t="s">
        <v>34</v>
      </c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ht="51">
      <c r="A22" s="80"/>
      <c r="B22" s="97" t="str">
        <f>'Anbieter A'!B22</f>
        <v>- Fahrdistanz Gemeinde (Gemeindeverwaltung) -&gt; Bürostandort
   0 - 20 km                  (2 Punkte)
   21 - 40 km                (1 Punkt)
   Mehr als 40 km         (0 Punkte)</v>
      </c>
      <c r="C22" s="238">
        <f>Zusammenfassung!D26</f>
        <v>0.125</v>
      </c>
      <c r="D22" s="156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ht="51">
      <c r="A23" s="80"/>
      <c r="B23" s="97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09"/>
      <c r="D23" s="156"/>
      <c r="E23" s="8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ht="38.25">
      <c r="A24" s="80"/>
      <c r="B24" s="97" t="str">
        <f>'Anbieter A'!B24</f>
        <v>- Beratung Kunden: Online-Angebote (Bsp. Gesprächstermin buchen, Auftrag erfassen, etc.)
   Ja       (1 Punkt)
   Nein    (0 Punkte)</v>
      </c>
      <c r="C24" s="219"/>
      <c r="D24" s="156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ht="4.5" customHeight="1">
      <c r="A25" s="80"/>
      <c r="B25" s="97"/>
      <c r="C25" s="97"/>
      <c r="D25" s="81"/>
      <c r="E25" s="81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ht="25.5">
      <c r="A26" s="80"/>
      <c r="B26" s="99" t="s">
        <v>32</v>
      </c>
      <c r="C26" s="99"/>
      <c r="D26" s="100"/>
      <c r="E26" s="8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ht="4.5" customHeight="1">
      <c r="A27" s="101"/>
      <c r="B27" s="102"/>
      <c r="C27" s="155"/>
      <c r="D27" s="104"/>
      <c r="E27" s="81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ht="18.95" customHeight="1">
      <c r="A28" s="105" t="str">
        <f>'Anbieter A'!A28</f>
        <v>Weitere Geomatik- und Vermessungsdienstleistungen im Rahmen der amtlichen Vermessung</v>
      </c>
      <c r="B28" s="106"/>
      <c r="C28" s="85" t="s">
        <v>50</v>
      </c>
      <c r="D28" s="85" t="s">
        <v>34</v>
      </c>
      <c r="E28" s="81"/>
      <c r="F28" s="8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ht="51">
      <c r="A29" s="105"/>
      <c r="B29" s="97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38">
        <f>Zusammenfassung!D27</f>
        <v>0.125</v>
      </c>
      <c r="D29" s="156"/>
      <c r="E29" s="81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51">
      <c r="A30" s="105"/>
      <c r="B30" s="97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09"/>
      <c r="D30" s="156"/>
      <c r="E30" s="81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63.75">
      <c r="A31" s="105"/>
      <c r="B31" s="97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9"/>
      <c r="D31" s="156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4.5" customHeight="1">
      <c r="A32" s="105"/>
      <c r="B32" s="97"/>
      <c r="C32" s="97"/>
      <c r="D32" s="81"/>
      <c r="E32" s="81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25.5">
      <c r="A33" s="105"/>
      <c r="B33" s="99" t="s">
        <v>32</v>
      </c>
      <c r="C33" s="99"/>
      <c r="D33" s="100"/>
      <c r="E33" s="81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4.5" customHeight="1">
      <c r="A34" s="105"/>
      <c r="B34" s="158"/>
      <c r="C34" s="160"/>
      <c r="D34" s="159"/>
      <c r="E34" s="81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18.75" customHeight="1">
      <c r="A35" s="82" t="str">
        <f>'Anbieter A'!A35</f>
        <v>Qualitätssicherung</v>
      </c>
      <c r="B35" s="112"/>
      <c r="C35" s="112"/>
      <c r="D35" s="83" t="s">
        <v>21</v>
      </c>
      <c r="E35" s="131">
        <f>ROUND(D37*C37+D44*C44+D51*C51+(D57+D58)*C57,1)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18.95" customHeight="1">
      <c r="A36" s="84" t="str">
        <f>'Anbieter A'!A36</f>
        <v>Qualitätssicherung in der amtlichen Vermessung</v>
      </c>
      <c r="B36" s="80"/>
      <c r="C36" s="85" t="s">
        <v>50</v>
      </c>
      <c r="D36" s="85" t="s">
        <v>34</v>
      </c>
      <c r="E36" s="8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>
      <c r="A37" s="106"/>
      <c r="B37" s="133" t="str">
        <f>'Anbieter A'!B37</f>
        <v>- ISO-zertifiziertes Qualitätsmanagementsystem -&gt; (5 Punkte)</v>
      </c>
      <c r="C37" s="239">
        <f>Zusammenfassung!D30</f>
        <v>0.25</v>
      </c>
      <c r="D37" s="233"/>
      <c r="E37" s="81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>
      <c r="A38" s="106"/>
      <c r="B38" s="133" t="str">
        <f>'Anbieter A'!B38</f>
        <v>- Eigenes Qualitätsmanagementsystem -&gt; (3 Punkte)</v>
      </c>
      <c r="C38" s="240"/>
      <c r="D38" s="223"/>
      <c r="E38" s="81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>
      <c r="A39" s="106"/>
      <c r="B39" s="133" t="str">
        <f>'Anbieter A'!B39</f>
        <v>- Kein Qualitätsmanagementsystem -&gt; (0 Punkte)</v>
      </c>
      <c r="C39" s="241"/>
      <c r="D39" s="224"/>
      <c r="E39" s="81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ht="4.5" customHeight="1">
      <c r="A40" s="106"/>
      <c r="B40" s="123"/>
      <c r="C40" s="123"/>
      <c r="D40" s="107"/>
      <c r="E40" s="81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ht="25.5">
      <c r="A41" s="80"/>
      <c r="B41" s="99" t="s">
        <v>32</v>
      </c>
      <c r="C41" s="125"/>
      <c r="D41" s="100"/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ht="4.5" customHeight="1">
      <c r="A42" s="80"/>
      <c r="B42" s="158"/>
      <c r="C42" s="166"/>
      <c r="D42" s="167"/>
      <c r="E42" s="81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ht="18.75" customHeight="1">
      <c r="A43" s="163" t="str">
        <f>'Anbieter A'!A43</f>
        <v>Informationssicherheit</v>
      </c>
      <c r="B43" s="165"/>
      <c r="C43" s="85" t="s">
        <v>50</v>
      </c>
      <c r="D43" s="85" t="s">
        <v>34</v>
      </c>
      <c r="E43" s="8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>
      <c r="A44" s="80"/>
      <c r="B44" s="122" t="str">
        <f>'Anbieter A'!B44</f>
        <v>- Nachweis gemäss Art. 19 Abs. 1 (VAV-VBS) -&gt; (5 Punkte)</v>
      </c>
      <c r="C44" s="242">
        <f>Zusammenfassung!D31</f>
        <v>0.25</v>
      </c>
      <c r="D44" s="233"/>
      <c r="E44" s="81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>
      <c r="A45" s="80"/>
      <c r="B45" s="122" t="str">
        <f>'Anbieter A'!B45</f>
        <v>- Zertifikat ausserhalb Norm -&gt; (3 Punkte)</v>
      </c>
      <c r="C45" s="240"/>
      <c r="D45" s="223"/>
      <c r="E45" s="81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>
      <c r="A46" s="80"/>
      <c r="B46" s="122" t="str">
        <f>'Anbieter A'!B46</f>
        <v>- Keine Angaben/Nachweise -&gt; (0 Punkte)</v>
      </c>
      <c r="C46" s="241"/>
      <c r="D46" s="224"/>
      <c r="E46" s="81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4.5" customHeight="1">
      <c r="A47" s="80"/>
      <c r="B47" s="123"/>
      <c r="C47" s="162"/>
      <c r="D47" s="159"/>
      <c r="E47" s="81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25.5">
      <c r="A48" s="80"/>
      <c r="B48" s="99" t="s">
        <v>32</v>
      </c>
      <c r="C48" s="162"/>
      <c r="D48" s="159"/>
      <c r="E48" s="81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4.5" customHeight="1">
      <c r="A49" s="126"/>
      <c r="B49" s="102"/>
      <c r="C49" s="103"/>
      <c r="D49" s="104"/>
      <c r="E49" s="81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25.5" customHeight="1">
      <c r="A50" s="216" t="str">
        <f>'Anbieter A'!A50</f>
        <v xml:space="preserve">Art der Sicherstellung der Stellvertretung des Nachführungsgeometers, z. B. bei Ferien (gemäss Art. 5, KVAV)
</v>
      </c>
      <c r="B50" s="216"/>
      <c r="C50" s="95" t="s">
        <v>50</v>
      </c>
      <c r="D50" s="85" t="s">
        <v>34</v>
      </c>
    </row>
    <row r="51" spans="1:250">
      <c r="A51" s="127"/>
      <c r="B51" s="97" t="str">
        <f>'Anbieter A'!B51</f>
        <v>- Stellvertreter in der Firma -&gt; (5 Punkte)</v>
      </c>
      <c r="C51" s="225">
        <f>Zusammenfassung!D32</f>
        <v>0.25</v>
      </c>
      <c r="D51" s="229"/>
    </row>
    <row r="52" spans="1:250">
      <c r="A52" s="127"/>
      <c r="B52" s="97" t="str">
        <f>'Anbieter A'!B52</f>
        <v>- Stellvertreter in einer anderen Firma -&gt; (3 Punkte)</v>
      </c>
      <c r="C52" s="219"/>
      <c r="D52" s="230"/>
    </row>
    <row r="53" spans="1:250" ht="4.5" customHeight="1">
      <c r="A53" s="127"/>
      <c r="B53" s="97"/>
      <c r="C53" s="97"/>
    </row>
    <row r="54" spans="1:250" ht="25.5">
      <c r="A54" s="127"/>
      <c r="B54" s="99" t="s">
        <v>32</v>
      </c>
      <c r="C54" s="99"/>
      <c r="D54" s="128"/>
    </row>
    <row r="55" spans="1:250" ht="4.5" customHeight="1">
      <c r="A55" s="127"/>
      <c r="B55" s="158"/>
      <c r="C55" s="160"/>
      <c r="D55" s="161"/>
    </row>
    <row r="56" spans="1:250">
      <c r="A56" s="216" t="str">
        <f>'Anbieter A'!A56</f>
        <v xml:space="preserve">Weiterbildung AV Mitarbeiter
</v>
      </c>
      <c r="B56" s="216"/>
      <c r="C56" s="168" t="s">
        <v>50</v>
      </c>
      <c r="D56" s="85" t="s">
        <v>34</v>
      </c>
    </row>
    <row r="57" spans="1:250" ht="25.5">
      <c r="A57" s="127"/>
      <c r="B57" s="97" t="str">
        <f>'Anbieter A'!B57</f>
        <v>- Konzept mit klaren Vorgaben im Bereich Technik (Geräte, Software) und Geomatik
   Weiterbildungskonzept liegt vor -&gt; (3 Punkte)</v>
      </c>
      <c r="C57" s="225">
        <f>Zusammenfassung!D33</f>
        <v>0.25</v>
      </c>
      <c r="D57" s="170"/>
    </row>
    <row r="58" spans="1:250" ht="25.5">
      <c r="A58" s="127"/>
      <c r="B58" s="97" t="str">
        <f>'Anbieter A'!B58</f>
        <v>- Konzept mit klaren Vorgaben im Bereich Technik (Geräte, Software) und Geomatik
   Weiterbildungsnachweis (Anzahl Stunden + Inhalt) aller Mitarbeiter -&gt; (2 Punkte)</v>
      </c>
      <c r="C58" s="219"/>
      <c r="D58" s="170"/>
    </row>
    <row r="59" spans="1:250" ht="4.5" customHeight="1">
      <c r="A59" s="127"/>
      <c r="B59" s="97"/>
      <c r="C59" s="97"/>
    </row>
    <row r="60" spans="1:250" ht="25.5">
      <c r="A60" s="127"/>
      <c r="B60" s="99" t="s">
        <v>32</v>
      </c>
      <c r="C60" s="99"/>
      <c r="D60" s="128"/>
    </row>
    <row r="61" spans="1:250" ht="6" customHeight="1">
      <c r="A61" s="108"/>
      <c r="B61" s="109"/>
      <c r="C61" s="97"/>
      <c r="D61" s="81"/>
      <c r="E61" s="81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ht="18.95" customHeight="1">
      <c r="A62" s="82" t="str">
        <f>'Anbieter A'!A62</f>
        <v>Erfahrung in der Nachführung der amtlichen Vermessung</v>
      </c>
      <c r="B62" s="112"/>
      <c r="C62" s="112"/>
      <c r="D62" s="83" t="s">
        <v>21</v>
      </c>
      <c r="E62" s="131">
        <f>ROUND((D64+D66)*C64+D73*C73,1)</f>
        <v>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ht="18.95" customHeight="1">
      <c r="A63" s="84" t="str">
        <f>'Anbieter A'!A63</f>
        <v>Erfahrung des Büros in ähnlichen Gemeinden</v>
      </c>
      <c r="B63" s="80"/>
      <c r="C63" s="85" t="s">
        <v>50</v>
      </c>
      <c r="D63" s="85" t="s">
        <v>34</v>
      </c>
      <c r="E63" s="81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>
      <c r="A64" s="106"/>
      <c r="B64" s="113" t="str">
        <f>'Anbieter A'!B64</f>
        <v>- Nachführungsgeometer (0 - 5 Jahre) -&gt; (1.5 Punkte)</v>
      </c>
      <c r="C64" s="235">
        <f>Zusammenfassung!D36</f>
        <v>0.66666666666666663</v>
      </c>
      <c r="D64" s="217"/>
      <c r="E64" s="81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>
      <c r="A65" s="106"/>
      <c r="B65" s="113" t="str">
        <f>'Anbieter A'!B65</f>
        <v>- Nachführungsgeometer (6 und mehr Jahre) -&gt; (3 Punkte)</v>
      </c>
      <c r="C65" s="236"/>
      <c r="D65" s="218"/>
      <c r="E65" s="81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>
      <c r="A66" s="106"/>
      <c r="B66" s="113" t="str">
        <f>'Anbieter A'!B66</f>
        <v>- Sachbearbeiter (Ansprechperson) (0 - 5 Jahre) -&gt; (1 Punkt)</v>
      </c>
      <c r="C66" s="236"/>
      <c r="D66" s="217"/>
      <c r="E66" s="81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>
      <c r="A67" s="106"/>
      <c r="B67" s="113" t="str">
        <f>'Anbieter A'!B67</f>
        <v>- Sachbearbeiter (Ansprechperson) (6 und mehr Jahre) -&gt; (2 Punkte)</v>
      </c>
      <c r="C67" s="237"/>
      <c r="D67" s="218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4.5" customHeight="1">
      <c r="A68" s="106"/>
      <c r="B68" s="113"/>
      <c r="C68" s="113"/>
      <c r="D68" s="87"/>
      <c r="E68" s="81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</row>
    <row r="69" spans="1:250" ht="25.5">
      <c r="A69" s="80"/>
      <c r="B69" s="99" t="s">
        <v>32</v>
      </c>
      <c r="C69" s="115"/>
      <c r="D69" s="100"/>
      <c r="E69" s="81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</row>
    <row r="70" spans="1:250" ht="4.5" customHeight="1">
      <c r="A70" s="101"/>
      <c r="B70" s="116"/>
      <c r="C70" s="134"/>
      <c r="D70" s="104"/>
      <c r="E70" s="81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</row>
    <row r="71" spans="1:250" ht="18.95" customHeight="1">
      <c r="A71" s="118" t="str">
        <f>'Anbieter A'!A71</f>
        <v>Führungserfahrung des Nachführungsgeometers</v>
      </c>
      <c r="B71" s="119"/>
      <c r="C71" s="85" t="s">
        <v>50</v>
      </c>
      <c r="D71" s="85" t="s">
        <v>34</v>
      </c>
      <c r="E71" s="81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</row>
    <row r="72" spans="1:250">
      <c r="A72" s="80"/>
      <c r="B72" s="120" t="str">
        <f>'Anbieter A'!B72</f>
        <v>Anzahl Jahre in einer leitenden Funktion (Projektleitung, Abteilungsleitung oder Geschäftsleitung)</v>
      </c>
      <c r="C72" s="120"/>
      <c r="D72" s="121"/>
      <c r="E72" s="81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</row>
    <row r="73" spans="1:250" ht="12.75" customHeight="1">
      <c r="A73" s="106"/>
      <c r="B73" s="97" t="str">
        <f>'Anbieter A'!B73</f>
        <v>- Mehr als 10 Jahre -&gt; (5 Punkte)</v>
      </c>
      <c r="C73" s="212">
        <f>Zusammenfassung!D37</f>
        <v>0.33333333333333331</v>
      </c>
      <c r="D73" s="233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</row>
    <row r="74" spans="1:250" ht="12.75" customHeight="1">
      <c r="A74" s="106"/>
      <c r="B74" s="97" t="str">
        <f>'Anbieter A'!B74</f>
        <v>- 6 - 10 Jahre -&gt; (4 Punkte)</v>
      </c>
      <c r="C74" s="213"/>
      <c r="D74" s="223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</row>
    <row r="75" spans="1:250" ht="12.75" customHeight="1">
      <c r="A75" s="106"/>
      <c r="B75" s="97" t="str">
        <f>'Anbieter A'!B75</f>
        <v>- 3 - 5 Jahre -&gt; (3 Punkte)</v>
      </c>
      <c r="C75" s="213"/>
      <c r="D75" s="223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</row>
    <row r="76" spans="1:250" ht="12.75" customHeight="1">
      <c r="A76" s="106"/>
      <c r="B76" s="97" t="str">
        <f>'Anbieter A'!B76</f>
        <v>- 1 - 2 Jahre -&gt; (2 Punkt)</v>
      </c>
      <c r="C76" s="213"/>
      <c r="D76" s="223"/>
      <c r="E76" s="81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</row>
    <row r="77" spans="1:250" ht="12.75" customHeight="1">
      <c r="A77" s="106"/>
      <c r="B77" s="97" t="str">
        <f>'Anbieter A'!B77</f>
        <v>- &lt; 1 Jahr -&gt; (1 Punkte)</v>
      </c>
      <c r="C77" s="234"/>
      <c r="D77" s="224"/>
      <c r="E77" s="81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</row>
    <row r="78" spans="1:250" ht="4.5" customHeight="1">
      <c r="A78" s="106"/>
      <c r="B78" s="97"/>
      <c r="C78" s="97"/>
      <c r="D78" s="121"/>
      <c r="E78" s="81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</row>
    <row r="79" spans="1:250" ht="25.5">
      <c r="A79" s="106"/>
      <c r="B79" s="99" t="s">
        <v>32</v>
      </c>
      <c r="C79" s="111"/>
      <c r="D79" s="111"/>
      <c r="E79" s="8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</row>
    <row r="80" spans="1:250" ht="6" customHeight="1">
      <c r="A80" s="80"/>
      <c r="B80" s="106"/>
      <c r="C80" s="106"/>
      <c r="D80" s="80"/>
      <c r="E80" s="81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</row>
    <row r="81" spans="1:250" ht="18.75" customHeight="1">
      <c r="A81" s="82" t="str">
        <f>'Anbieter A'!A81</f>
        <v>Nachhaltigkeit</v>
      </c>
      <c r="B81" s="112"/>
      <c r="C81" s="112"/>
      <c r="D81" s="83" t="s">
        <v>21</v>
      </c>
      <c r="E81" s="131" t="e">
        <f>ROUND(D85*C83+(D90+D91)*C90,1)</f>
        <v>#DIV/0!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</row>
    <row r="82" spans="1:250" ht="18.95" customHeight="1">
      <c r="A82" s="84" t="str">
        <f>'Anbieter A'!A82</f>
        <v xml:space="preserve">Soziale Nachhaltigkeit, Ausbildung Lernende
</v>
      </c>
      <c r="B82" s="80"/>
      <c r="C82" s="85" t="s">
        <v>50</v>
      </c>
      <c r="D82" s="85"/>
      <c r="E82" s="81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</row>
    <row r="83" spans="1:250">
      <c r="A83" s="106"/>
      <c r="B83" s="122" t="str">
        <f>'Anbieter A'!B83</f>
        <v>- Anzahl Vollzeitstellen (inkl. Lernende) im Bereich amtliche Vermessung</v>
      </c>
      <c r="C83" s="226">
        <f>Zusammenfassung!D41</f>
        <v>0.5</v>
      </c>
      <c r="D83" s="156"/>
      <c r="E83" s="81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</row>
    <row r="84" spans="1:250">
      <c r="A84" s="106"/>
      <c r="B84" s="133" t="str">
        <f>'Anbieter A'!B84</f>
        <v>- Davon Ausbildungsplätze für Lernende «GeomatikerIn EFZ (Schwerpunkt Vermessung)»</v>
      </c>
      <c r="C84" s="227"/>
      <c r="D84" s="156"/>
      <c r="E84" s="81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</row>
    <row r="85" spans="1:250">
      <c r="A85" s="106"/>
      <c r="B85" s="133"/>
      <c r="C85" s="175" t="s">
        <v>101</v>
      </c>
      <c r="D85" s="173" t="e">
        <f>ROUND(IF((D84/D83)&lt;=0.4,12.5*(D84/D83),IF((D84/D83)&gt;0.4,5)),1)</f>
        <v>#DIV/0!</v>
      </c>
      <c r="E85" s="81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</row>
    <row r="86" spans="1:250" ht="4.5" customHeight="1">
      <c r="A86" s="106"/>
      <c r="B86" s="123"/>
      <c r="C86" s="123"/>
      <c r="D86" s="107"/>
      <c r="E86" s="81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</row>
    <row r="87" spans="1:250" ht="25.5">
      <c r="A87" s="80"/>
      <c r="B87" s="99" t="s">
        <v>32</v>
      </c>
      <c r="C87" s="125"/>
      <c r="D87" s="100"/>
      <c r="E87" s="81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</row>
    <row r="88" spans="1:250" ht="4.5" customHeight="1">
      <c r="A88" s="126"/>
      <c r="B88" s="102"/>
      <c r="C88" s="103"/>
      <c r="D88" s="104"/>
      <c r="E88" s="81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</row>
    <row r="89" spans="1:250" ht="25.5" customHeight="1">
      <c r="A89" s="84" t="str">
        <f>'Anbieter A'!A89</f>
        <v>Ökologie</v>
      </c>
      <c r="B89" s="84"/>
      <c r="C89" s="95" t="s">
        <v>50</v>
      </c>
      <c r="D89" s="85" t="s">
        <v>34</v>
      </c>
    </row>
    <row r="90" spans="1:250" ht="38.25">
      <c r="A90" s="127"/>
      <c r="B90" s="97" t="str">
        <f>'Anbieter A'!B90</f>
        <v>- Liegt ein Nachhaltigkeitsbericht vor?
   Ja         (3 Punkte)
   Nein      (0 Punkte)</v>
      </c>
      <c r="C90" s="208">
        <f>Zusammenfassung!D42</f>
        <v>0.5</v>
      </c>
      <c r="D90" s="174"/>
    </row>
    <row r="91" spans="1:250" ht="51">
      <c r="A91" s="127"/>
      <c r="B91" s="97" t="str">
        <f>'Anbieter A'!B91</f>
        <v>- Welches Stromprodukt wird verwendet?
   Ökostrom/Sonne                   (2 Punkte)
   Erneuerbar/Wasser              (1.5 Punkte)
   Kernenergie/Erneuerbar       (1.0 Punkte)</v>
      </c>
      <c r="C91" s="219"/>
      <c r="D91" s="174"/>
    </row>
    <row r="92" spans="1:250" ht="4.5" customHeight="1">
      <c r="A92" s="127"/>
      <c r="B92" s="97"/>
      <c r="C92" s="97"/>
    </row>
    <row r="93" spans="1:250" ht="25.5">
      <c r="A93" s="127"/>
      <c r="B93" s="99" t="s">
        <v>32</v>
      </c>
      <c r="C93" s="99"/>
      <c r="D93" s="128"/>
    </row>
    <row r="94" spans="1:250" ht="4.5" customHeight="1">
      <c r="A94" s="129"/>
      <c r="B94" s="102"/>
      <c r="C94" s="103"/>
      <c r="D94" s="129"/>
    </row>
    <row r="95" spans="1:250">
      <c r="C95" s="135"/>
    </row>
  </sheetData>
  <sheetProtection selectLockedCells="1"/>
  <mergeCells count="19">
    <mergeCell ref="A56:B56"/>
    <mergeCell ref="C57:C58"/>
    <mergeCell ref="D37:D39"/>
    <mergeCell ref="A50:B50"/>
    <mergeCell ref="C51:C52"/>
    <mergeCell ref="D51:D52"/>
    <mergeCell ref="C44:C46"/>
    <mergeCell ref="D44:D46"/>
    <mergeCell ref="C90:C91"/>
    <mergeCell ref="C64:C67"/>
    <mergeCell ref="C9:C12"/>
    <mergeCell ref="C22:C24"/>
    <mergeCell ref="C29:C31"/>
    <mergeCell ref="C37:C39"/>
    <mergeCell ref="D64:D65"/>
    <mergeCell ref="D66:D67"/>
    <mergeCell ref="C83:C84"/>
    <mergeCell ref="D73:D77"/>
    <mergeCell ref="C73:C77"/>
  </mergeCells>
  <phoneticPr fontId="0" type="noConversion"/>
  <conditionalFormatting sqref="D9">
    <cfRule type="expression" dxfId="83" priority="8">
      <formula>SUM(D9:D12)&gt;5</formula>
    </cfRule>
    <cfRule type="cellIs" dxfId="82" priority="9" operator="greaterThan">
      <formula>3</formula>
    </cfRule>
  </conditionalFormatting>
  <conditionalFormatting sqref="D10">
    <cfRule type="expression" dxfId="81" priority="6">
      <formula>SUM(D9:D12)&gt;5</formula>
    </cfRule>
    <cfRule type="cellIs" dxfId="80" priority="7" operator="greaterThan">
      <formula>2</formula>
    </cfRule>
  </conditionalFormatting>
  <conditionalFormatting sqref="D11">
    <cfRule type="expression" dxfId="79" priority="4">
      <formula>SUM(D9:D12)&gt;5</formula>
    </cfRule>
    <cfRule type="cellIs" dxfId="78" priority="5" operator="greaterThan">
      <formula>1.5</formula>
    </cfRule>
  </conditionalFormatting>
  <conditionalFormatting sqref="D12">
    <cfRule type="expression" dxfId="77" priority="2">
      <formula>SUM(D9:D12)&gt;5</formula>
    </cfRule>
    <cfRule type="cellIs" dxfId="76" priority="3" operator="greaterThan">
      <formula>1</formula>
    </cfRule>
  </conditionalFormatting>
  <conditionalFormatting sqref="D17">
    <cfRule type="cellIs" dxfId="75" priority="42" operator="greaterThan">
      <formula>5</formula>
    </cfRule>
  </conditionalFormatting>
  <conditionalFormatting sqref="D22:D23">
    <cfRule type="cellIs" dxfId="74" priority="21" operator="greaterThan">
      <formula>2</formula>
    </cfRule>
  </conditionalFormatting>
  <conditionalFormatting sqref="D24">
    <cfRule type="cellIs" dxfId="73" priority="20" operator="greaterThan">
      <formula>1</formula>
    </cfRule>
  </conditionalFormatting>
  <conditionalFormatting sqref="D29">
    <cfRule type="cellIs" dxfId="72" priority="19" operator="greaterThan">
      <formula>1</formula>
    </cfRule>
  </conditionalFormatting>
  <conditionalFormatting sqref="D30:D31">
    <cfRule type="cellIs" dxfId="71" priority="17" operator="greaterThan">
      <formula>2</formula>
    </cfRule>
  </conditionalFormatting>
  <conditionalFormatting sqref="D37:D39">
    <cfRule type="cellIs" dxfId="70" priority="16" operator="greaterThan">
      <formula>5</formula>
    </cfRule>
  </conditionalFormatting>
  <conditionalFormatting sqref="D44:D46">
    <cfRule type="cellIs" dxfId="69" priority="13" operator="greaterThan">
      <formula>5</formula>
    </cfRule>
  </conditionalFormatting>
  <conditionalFormatting sqref="D51:D52">
    <cfRule type="cellIs" dxfId="68" priority="15" operator="greaterThan">
      <formula>5</formula>
    </cfRule>
  </conditionalFormatting>
  <conditionalFormatting sqref="D57">
    <cfRule type="cellIs" dxfId="67" priority="12" operator="greaterThan">
      <formula>3</formula>
    </cfRule>
  </conditionalFormatting>
  <conditionalFormatting sqref="D58">
    <cfRule type="cellIs" dxfId="66" priority="1" operator="greaterThan">
      <formula>2</formula>
    </cfRule>
  </conditionalFormatting>
  <conditionalFormatting sqref="D64">
    <cfRule type="cellIs" dxfId="65" priority="31" operator="greaterThan">
      <formula>3</formula>
    </cfRule>
  </conditionalFormatting>
  <conditionalFormatting sqref="D66">
    <cfRule type="cellIs" dxfId="64" priority="29" operator="greaterThan">
      <formula>2</formula>
    </cfRule>
  </conditionalFormatting>
  <conditionalFormatting sqref="D73:D77">
    <cfRule type="cellIs" dxfId="63" priority="27" operator="greaterThan">
      <formula>5</formula>
    </cfRule>
  </conditionalFormatting>
  <conditionalFormatting sqref="D85">
    <cfRule type="cellIs" dxfId="62" priority="10" operator="greaterThan">
      <formula>5</formula>
    </cfRule>
  </conditionalFormatting>
  <conditionalFormatting sqref="D90">
    <cfRule type="cellIs" dxfId="61" priority="25" operator="greaterThan">
      <formula>3</formula>
    </cfRule>
  </conditionalFormatting>
  <conditionalFormatting sqref="D91">
    <cfRule type="cellIs" dxfId="60" priority="11" operator="greaterThan">
      <formula>2</formula>
    </cfRule>
  </conditionalFormatting>
  <conditionalFormatting sqref="E7">
    <cfRule type="cellIs" dxfId="59" priority="47" operator="greaterThan">
      <formula>5</formula>
    </cfRule>
  </conditionalFormatting>
  <conditionalFormatting sqref="E35">
    <cfRule type="cellIs" dxfId="58" priority="14" operator="greaterThan">
      <formula>5</formula>
    </cfRule>
  </conditionalFormatting>
  <conditionalFormatting sqref="E62">
    <cfRule type="cellIs" dxfId="57" priority="23" operator="greaterThan">
      <formula>5</formula>
    </cfRule>
  </conditionalFormatting>
  <conditionalFormatting sqref="E81">
    <cfRule type="cellIs" dxfId="56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4" customWidth="1"/>
    <col min="2" max="2" width="88" style="74" customWidth="1"/>
    <col min="3" max="3" width="11.7109375" style="74" customWidth="1"/>
    <col min="4" max="4" width="11.28515625" style="74" customWidth="1"/>
    <col min="5" max="5" width="13.42578125" style="74" customWidth="1"/>
    <col min="6" max="16384" width="11.28515625" style="74"/>
  </cols>
  <sheetData>
    <row r="1" spans="1:250" ht="14.25">
      <c r="A1" s="72" t="s">
        <v>0</v>
      </c>
      <c r="B1" s="72"/>
      <c r="C1" s="72"/>
      <c r="D1" s="72"/>
      <c r="E1" s="73">
        <f>Zusammenfassung!B3</f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</row>
    <row r="2" spans="1:250" ht="14.25">
      <c r="A2" s="72" t="str">
        <f>Zusammenfassung!A2</f>
        <v>Wahl Nachführungsgeometer/in für die Periode 2026-2033</v>
      </c>
      <c r="B2" s="72"/>
      <c r="C2" s="72"/>
      <c r="D2" s="72"/>
      <c r="E2" s="75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ht="14.25">
      <c r="A3" s="73"/>
      <c r="B3" s="72"/>
      <c r="C3" s="72"/>
      <c r="D3" s="72"/>
      <c r="E3" s="7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</row>
    <row r="4" spans="1:250" ht="15">
      <c r="A4" s="76" t="s">
        <v>23</v>
      </c>
      <c r="B4" s="76"/>
      <c r="C4" s="76"/>
      <c r="D4" s="72"/>
      <c r="E4" s="77" t="s">
        <v>26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spans="1:250" ht="15">
      <c r="A5" s="78"/>
      <c r="B5" s="77"/>
      <c r="C5" s="77"/>
      <c r="D5" s="72"/>
      <c r="E5" s="79" t="str">
        <f>Zusammenfassung!B11</f>
        <v>d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spans="1:250">
      <c r="A6" s="80"/>
      <c r="B6" s="80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ht="18.95" customHeight="1">
      <c r="A7" s="82" t="str">
        <f>'Anbieter A'!A7</f>
        <v>Angebotene Dienstleistungen</v>
      </c>
      <c r="B7" s="83"/>
      <c r="C7" s="83"/>
      <c r="D7" s="83" t="s">
        <v>21</v>
      </c>
      <c r="E7" s="131">
        <f>ROUND((D9+D10+D11+D12)*C9+D17*C17+(D22+D23+D24)*C22+(D29+D30+D31)*C29,1)</f>
        <v>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ht="18.95" customHeight="1">
      <c r="A8" s="84" t="str">
        <f>'Anbieter A'!A8</f>
        <v>Persönliche Präsentation des Angebots und / oder nur Dienstleistungskonzept</v>
      </c>
      <c r="B8" s="80"/>
      <c r="C8" s="85" t="s">
        <v>50</v>
      </c>
      <c r="D8" s="85" t="s">
        <v>34</v>
      </c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8">
        <f>Zusammenfassung!D24</f>
        <v>0.625</v>
      </c>
      <c r="D9" s="86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09"/>
      <c r="D10" s="86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09"/>
      <c r="D11" s="86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9"/>
      <c r="D12" s="86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ht="4.5" customHeight="1">
      <c r="B13" s="1"/>
      <c r="C13" s="1"/>
      <c r="D13" s="87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pans="1:250" ht="30.75" customHeight="1">
      <c r="B14" s="99" t="s">
        <v>31</v>
      </c>
      <c r="C14" s="5"/>
      <c r="D14" s="88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s="94" customFormat="1" ht="4.5" customHeight="1">
      <c r="A15" s="89"/>
      <c r="B15" s="90"/>
      <c r="C15" s="91"/>
      <c r="D15" s="92"/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</row>
    <row r="16" spans="1:250" ht="18.95" customHeight="1">
      <c r="A16" s="3" t="str">
        <f>'Anbieter A'!A16</f>
        <v>Referenzen</v>
      </c>
      <c r="B16" s="80"/>
      <c r="C16" s="95" t="s">
        <v>50</v>
      </c>
      <c r="D16" s="85" t="s">
        <v>34</v>
      </c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>
      <c r="B17" s="2" t="str">
        <f>'Anbieter A'!B17</f>
        <v>- Zusammenarbeit -&gt; (Wert zwischen 0.0 und 5.0, gemäss Tabelle Kap. 3.4)</v>
      </c>
      <c r="C17" s="154">
        <f>Zusammenfassung!D25</f>
        <v>0.125</v>
      </c>
      <c r="D17" s="86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4.5" customHeight="1">
      <c r="B18" s="2"/>
      <c r="C18" s="2"/>
      <c r="D18" s="87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ht="25.5">
      <c r="B19" s="99" t="s">
        <v>31</v>
      </c>
      <c r="C19" s="4"/>
      <c r="D19" s="88"/>
      <c r="E19" s="8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s="94" customFormat="1" ht="4.5" customHeight="1">
      <c r="A20" s="89"/>
      <c r="B20" s="2"/>
      <c r="C20" s="2"/>
      <c r="D20" s="92"/>
      <c r="E20" s="9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</row>
    <row r="21" spans="1:250" ht="18.95" customHeight="1">
      <c r="A21" s="3" t="str">
        <f>'Anbieter A'!A21</f>
        <v>Kundendienst</v>
      </c>
      <c r="B21" s="96"/>
      <c r="C21" s="95" t="s">
        <v>50</v>
      </c>
      <c r="D21" s="85" t="s">
        <v>34</v>
      </c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ht="51">
      <c r="A22" s="80"/>
      <c r="B22" s="97" t="str">
        <f>'Anbieter A'!B22</f>
        <v>- Fahrdistanz Gemeinde (Gemeindeverwaltung) -&gt; Bürostandort
   0 - 20 km                  (2 Punkte)
   21 - 40 km                (1 Punkt)
   Mehr als 40 km         (0 Punkte)</v>
      </c>
      <c r="C22" s="238">
        <f>Zusammenfassung!D26</f>
        <v>0.125</v>
      </c>
      <c r="D22" s="156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ht="51">
      <c r="A23" s="80"/>
      <c r="B23" s="97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09"/>
      <c r="D23" s="156"/>
      <c r="E23" s="8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ht="38.25">
      <c r="A24" s="80"/>
      <c r="B24" s="97" t="str">
        <f>'Anbieter A'!B24</f>
        <v>- Beratung Kunden: Online-Angebote (Bsp. Gesprächstermin buchen, Auftrag erfassen, etc.)
   Ja       (1 Punkt)
   Nein    (0 Punkte)</v>
      </c>
      <c r="C24" s="219"/>
      <c r="D24" s="156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ht="4.5" customHeight="1">
      <c r="A25" s="80"/>
      <c r="B25" s="97"/>
      <c r="C25" s="97"/>
      <c r="D25" s="81"/>
      <c r="E25" s="81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ht="25.5">
      <c r="A26" s="80"/>
      <c r="B26" s="99" t="s">
        <v>32</v>
      </c>
      <c r="C26" s="99"/>
      <c r="D26" s="100"/>
      <c r="E26" s="8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ht="4.5" customHeight="1">
      <c r="A27" s="101"/>
      <c r="B27" s="102"/>
      <c r="C27" s="155"/>
      <c r="D27" s="104"/>
      <c r="E27" s="81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ht="18.95" customHeight="1">
      <c r="A28" s="105" t="str">
        <f>'Anbieter A'!A28</f>
        <v>Weitere Geomatik- und Vermessungsdienstleistungen im Rahmen der amtlichen Vermessung</v>
      </c>
      <c r="B28" s="106"/>
      <c r="C28" s="85" t="s">
        <v>50</v>
      </c>
      <c r="D28" s="85" t="s">
        <v>34</v>
      </c>
      <c r="E28" s="81"/>
      <c r="F28" s="8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ht="51">
      <c r="A29" s="105"/>
      <c r="B29" s="97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38">
        <f>Zusammenfassung!D27</f>
        <v>0.125</v>
      </c>
      <c r="D29" s="156"/>
      <c r="E29" s="81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51">
      <c r="A30" s="105"/>
      <c r="B30" s="97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09"/>
      <c r="D30" s="156"/>
      <c r="E30" s="81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63.75">
      <c r="A31" s="105"/>
      <c r="B31" s="97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9"/>
      <c r="D31" s="156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4.5" customHeight="1">
      <c r="A32" s="105"/>
      <c r="B32" s="97"/>
      <c r="C32" s="97"/>
      <c r="D32" s="81"/>
      <c r="E32" s="81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25.5">
      <c r="A33" s="105"/>
      <c r="B33" s="99" t="s">
        <v>32</v>
      </c>
      <c r="C33" s="99"/>
      <c r="D33" s="100"/>
      <c r="E33" s="81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4.5" customHeight="1">
      <c r="A34" s="105"/>
      <c r="B34" s="158"/>
      <c r="C34" s="160"/>
      <c r="D34" s="159"/>
      <c r="E34" s="81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18.75" customHeight="1">
      <c r="A35" s="82" t="str">
        <f>'Anbieter A'!A35</f>
        <v>Qualitätssicherung</v>
      </c>
      <c r="B35" s="112"/>
      <c r="C35" s="112"/>
      <c r="D35" s="83" t="s">
        <v>21</v>
      </c>
      <c r="E35" s="131">
        <f>ROUND(D37*C37+D44*C44+D51*C51+(D57+D58)*C57,1)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18.95" customHeight="1">
      <c r="A36" s="84" t="str">
        <f>'Anbieter A'!A36</f>
        <v>Qualitätssicherung in der amtlichen Vermessung</v>
      </c>
      <c r="B36" s="80"/>
      <c r="C36" s="85" t="s">
        <v>50</v>
      </c>
      <c r="D36" s="85" t="s">
        <v>34</v>
      </c>
      <c r="E36" s="8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>
      <c r="A37" s="106"/>
      <c r="B37" s="133" t="str">
        <f>'Anbieter A'!B37</f>
        <v>- ISO-zertifiziertes Qualitätsmanagementsystem -&gt; (5 Punkte)</v>
      </c>
      <c r="C37" s="239">
        <f>Zusammenfassung!D30</f>
        <v>0.25</v>
      </c>
      <c r="D37" s="233"/>
      <c r="E37" s="81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>
      <c r="A38" s="106"/>
      <c r="B38" s="133" t="str">
        <f>'Anbieter A'!B38</f>
        <v>- Eigenes Qualitätsmanagementsystem -&gt; (3 Punkte)</v>
      </c>
      <c r="C38" s="240"/>
      <c r="D38" s="223"/>
      <c r="E38" s="81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>
      <c r="A39" s="106"/>
      <c r="B39" s="133" t="str">
        <f>'Anbieter A'!B39</f>
        <v>- Kein Qualitätsmanagementsystem -&gt; (0 Punkte)</v>
      </c>
      <c r="C39" s="241"/>
      <c r="D39" s="224"/>
      <c r="E39" s="81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ht="4.5" customHeight="1">
      <c r="A40" s="106"/>
      <c r="B40" s="123"/>
      <c r="C40" s="123"/>
      <c r="D40" s="107"/>
      <c r="E40" s="81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ht="25.5">
      <c r="A41" s="80"/>
      <c r="B41" s="99" t="s">
        <v>32</v>
      </c>
      <c r="C41" s="125"/>
      <c r="D41" s="100"/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ht="4.5" customHeight="1">
      <c r="A42" s="80"/>
      <c r="B42" s="158"/>
      <c r="C42" s="166"/>
      <c r="D42" s="167"/>
      <c r="E42" s="81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ht="18.75" customHeight="1">
      <c r="A43" s="163" t="str">
        <f>'Anbieter A'!A43</f>
        <v>Informationssicherheit</v>
      </c>
      <c r="B43" s="165"/>
      <c r="C43" s="85" t="s">
        <v>50</v>
      </c>
      <c r="D43" s="85" t="s">
        <v>34</v>
      </c>
      <c r="E43" s="8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>
      <c r="A44" s="80"/>
      <c r="B44" s="122" t="str">
        <f>'Anbieter A'!B44</f>
        <v>- Nachweis gemäss Art. 19 Abs. 1 (VAV-VBS) -&gt; (5 Punkte)</v>
      </c>
      <c r="C44" s="242">
        <f>Zusammenfassung!D31</f>
        <v>0.25</v>
      </c>
      <c r="D44" s="233"/>
      <c r="E44" s="81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>
      <c r="A45" s="80"/>
      <c r="B45" s="122" t="str">
        <f>'Anbieter A'!B45</f>
        <v>- Zertifikat ausserhalb Norm -&gt; (3 Punkte)</v>
      </c>
      <c r="C45" s="240"/>
      <c r="D45" s="223"/>
      <c r="E45" s="81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>
      <c r="A46" s="80"/>
      <c r="B46" s="122" t="str">
        <f>'Anbieter A'!B46</f>
        <v>- Keine Angaben/Nachweise -&gt; (0 Punkte)</v>
      </c>
      <c r="C46" s="241"/>
      <c r="D46" s="224"/>
      <c r="E46" s="81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4.5" customHeight="1">
      <c r="A47" s="80"/>
      <c r="B47" s="123"/>
      <c r="C47" s="162"/>
      <c r="D47" s="159"/>
      <c r="E47" s="81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25.5">
      <c r="A48" s="80"/>
      <c r="B48" s="99" t="s">
        <v>32</v>
      </c>
      <c r="C48" s="162"/>
      <c r="D48" s="159"/>
      <c r="E48" s="81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4.5" customHeight="1">
      <c r="A49" s="126"/>
      <c r="B49" s="102"/>
      <c r="C49" s="103"/>
      <c r="D49" s="104"/>
      <c r="E49" s="81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25.5" customHeight="1">
      <c r="A50" s="216" t="str">
        <f>'Anbieter A'!A50</f>
        <v xml:space="preserve">Art der Sicherstellung der Stellvertretung des Nachführungsgeometers, z. B. bei Ferien (gemäss Art. 5, KVAV)
</v>
      </c>
      <c r="B50" s="216"/>
      <c r="C50" s="95" t="s">
        <v>50</v>
      </c>
      <c r="D50" s="85" t="s">
        <v>34</v>
      </c>
    </row>
    <row r="51" spans="1:250">
      <c r="A51" s="127"/>
      <c r="B51" s="97" t="str">
        <f>'Anbieter A'!B51</f>
        <v>- Stellvertreter in der Firma -&gt; (5 Punkte)</v>
      </c>
      <c r="C51" s="225">
        <f>Zusammenfassung!D32</f>
        <v>0.25</v>
      </c>
      <c r="D51" s="229"/>
    </row>
    <row r="52" spans="1:250">
      <c r="A52" s="127"/>
      <c r="B52" s="97" t="str">
        <f>'Anbieter A'!B52</f>
        <v>- Stellvertreter in einer anderen Firma -&gt; (3 Punkte)</v>
      </c>
      <c r="C52" s="219"/>
      <c r="D52" s="230"/>
    </row>
    <row r="53" spans="1:250" ht="4.5" customHeight="1">
      <c r="A53" s="127"/>
      <c r="B53" s="97"/>
      <c r="C53" s="97"/>
    </row>
    <row r="54" spans="1:250" ht="25.5">
      <c r="A54" s="127"/>
      <c r="B54" s="99" t="s">
        <v>32</v>
      </c>
      <c r="C54" s="99"/>
      <c r="D54" s="128"/>
    </row>
    <row r="55" spans="1:250" ht="4.5" customHeight="1">
      <c r="A55" s="127"/>
      <c r="B55" s="158"/>
      <c r="C55" s="160"/>
      <c r="D55" s="161"/>
    </row>
    <row r="56" spans="1:250">
      <c r="A56" s="216" t="str">
        <f>'Anbieter A'!A56</f>
        <v xml:space="preserve">Weiterbildung AV Mitarbeiter
</v>
      </c>
      <c r="B56" s="216"/>
      <c r="C56" s="168" t="s">
        <v>50</v>
      </c>
      <c r="D56" s="85" t="s">
        <v>34</v>
      </c>
    </row>
    <row r="57" spans="1:250" ht="25.5">
      <c r="A57" s="127"/>
      <c r="B57" s="97" t="str">
        <f>'Anbieter A'!B57</f>
        <v>- Konzept mit klaren Vorgaben im Bereich Technik (Geräte, Software) und Geomatik
   Weiterbildungskonzept liegt vor -&gt; (3 Punkte)</v>
      </c>
      <c r="C57" s="225">
        <f>Zusammenfassung!D33</f>
        <v>0.25</v>
      </c>
      <c r="D57" s="170"/>
    </row>
    <row r="58" spans="1:250" ht="25.5">
      <c r="A58" s="127"/>
      <c r="B58" s="97" t="str">
        <f>'Anbieter A'!B58</f>
        <v>- Konzept mit klaren Vorgaben im Bereich Technik (Geräte, Software) und Geomatik
   Weiterbildungsnachweis (Anzahl Stunden + Inhalt) aller Mitarbeiter -&gt; (2 Punkte)</v>
      </c>
      <c r="C58" s="219"/>
      <c r="D58" s="170"/>
    </row>
    <row r="59" spans="1:250" ht="4.5" customHeight="1">
      <c r="A59" s="127"/>
      <c r="B59" s="97"/>
      <c r="C59" s="97"/>
    </row>
    <row r="60" spans="1:250" ht="25.5">
      <c r="A60" s="127"/>
      <c r="B60" s="99" t="s">
        <v>32</v>
      </c>
      <c r="C60" s="99"/>
      <c r="D60" s="128"/>
    </row>
    <row r="61" spans="1:250" ht="6" customHeight="1">
      <c r="A61" s="108"/>
      <c r="B61" s="109"/>
      <c r="C61" s="97"/>
      <c r="D61" s="81"/>
      <c r="E61" s="81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ht="18.95" customHeight="1">
      <c r="A62" s="82" t="str">
        <f>'Anbieter A'!A62</f>
        <v>Erfahrung in der Nachführung der amtlichen Vermessung</v>
      </c>
      <c r="B62" s="112"/>
      <c r="C62" s="112"/>
      <c r="D62" s="83" t="s">
        <v>21</v>
      </c>
      <c r="E62" s="131">
        <f>ROUND((D64+D66)*C64+D73*C73,1)</f>
        <v>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ht="18.95" customHeight="1">
      <c r="A63" s="84" t="str">
        <f>'Anbieter A'!A63</f>
        <v>Erfahrung des Büros in ähnlichen Gemeinden</v>
      </c>
      <c r="B63" s="80"/>
      <c r="C63" s="85" t="s">
        <v>50</v>
      </c>
      <c r="D63" s="85" t="s">
        <v>34</v>
      </c>
      <c r="E63" s="81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>
      <c r="A64" s="106"/>
      <c r="B64" s="113" t="str">
        <f>'Anbieter A'!B64</f>
        <v>- Nachführungsgeometer (0 - 5 Jahre) -&gt; (1.5 Punkte)</v>
      </c>
      <c r="C64" s="235">
        <f>Zusammenfassung!D36</f>
        <v>0.66666666666666663</v>
      </c>
      <c r="D64" s="217"/>
      <c r="E64" s="81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>
      <c r="A65" s="106"/>
      <c r="B65" s="113" t="str">
        <f>'Anbieter A'!B65</f>
        <v>- Nachführungsgeometer (6 und mehr Jahre) -&gt; (3 Punkte)</v>
      </c>
      <c r="C65" s="236"/>
      <c r="D65" s="218"/>
      <c r="E65" s="81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>
      <c r="A66" s="106"/>
      <c r="B66" s="113" t="str">
        <f>'Anbieter A'!B66</f>
        <v>- Sachbearbeiter (Ansprechperson) (0 - 5 Jahre) -&gt; (1 Punkt)</v>
      </c>
      <c r="C66" s="236"/>
      <c r="D66" s="217"/>
      <c r="E66" s="81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>
      <c r="A67" s="106"/>
      <c r="B67" s="113" t="str">
        <f>'Anbieter A'!B67</f>
        <v>- Sachbearbeiter (Ansprechperson) (6 und mehr Jahre) -&gt; (2 Punkte)</v>
      </c>
      <c r="C67" s="237"/>
      <c r="D67" s="218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4.5" customHeight="1">
      <c r="A68" s="106"/>
      <c r="B68" s="113"/>
      <c r="C68" s="113"/>
      <c r="D68" s="87"/>
      <c r="E68" s="81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</row>
    <row r="69" spans="1:250" ht="25.5">
      <c r="A69" s="80"/>
      <c r="B69" s="99" t="s">
        <v>32</v>
      </c>
      <c r="C69" s="115"/>
      <c r="D69" s="100"/>
      <c r="E69" s="81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</row>
    <row r="70" spans="1:250" ht="4.5" customHeight="1">
      <c r="A70" s="101"/>
      <c r="B70" s="116"/>
      <c r="C70" s="134"/>
      <c r="D70" s="104"/>
      <c r="E70" s="81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</row>
    <row r="71" spans="1:250" ht="18.95" customHeight="1">
      <c r="A71" s="118" t="str">
        <f>'Anbieter A'!A71</f>
        <v>Führungserfahrung des Nachführungsgeometers</v>
      </c>
      <c r="B71" s="119"/>
      <c r="C71" s="85" t="s">
        <v>50</v>
      </c>
      <c r="D71" s="85" t="s">
        <v>34</v>
      </c>
      <c r="E71" s="81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</row>
    <row r="72" spans="1:250">
      <c r="A72" s="80"/>
      <c r="B72" s="120" t="str">
        <f>'Anbieter A'!B72</f>
        <v>Anzahl Jahre in einer leitenden Funktion (Projektleitung, Abteilungsleitung oder Geschäftsleitung)</v>
      </c>
      <c r="C72" s="120"/>
      <c r="D72" s="121"/>
      <c r="E72" s="81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</row>
    <row r="73" spans="1:250" ht="12.75" customHeight="1">
      <c r="A73" s="106"/>
      <c r="B73" s="97" t="str">
        <f>'Anbieter A'!B73</f>
        <v>- Mehr als 10 Jahre -&gt; (5 Punkte)</v>
      </c>
      <c r="C73" s="212">
        <f>Zusammenfassung!D37</f>
        <v>0.33333333333333331</v>
      </c>
      <c r="D73" s="233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</row>
    <row r="74" spans="1:250" ht="12.75" customHeight="1">
      <c r="A74" s="106"/>
      <c r="B74" s="97" t="str">
        <f>'Anbieter A'!B74</f>
        <v>- 6 - 10 Jahre -&gt; (4 Punkte)</v>
      </c>
      <c r="C74" s="213"/>
      <c r="D74" s="223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</row>
    <row r="75" spans="1:250" ht="12.75" customHeight="1">
      <c r="A75" s="106"/>
      <c r="B75" s="97" t="str">
        <f>'Anbieter A'!B75</f>
        <v>- 3 - 5 Jahre -&gt; (3 Punkte)</v>
      </c>
      <c r="C75" s="213"/>
      <c r="D75" s="223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</row>
    <row r="76" spans="1:250" ht="12.75" customHeight="1">
      <c r="A76" s="106"/>
      <c r="B76" s="97" t="str">
        <f>'Anbieter A'!B76</f>
        <v>- 1 - 2 Jahre -&gt; (2 Punkt)</v>
      </c>
      <c r="C76" s="213"/>
      <c r="D76" s="223"/>
      <c r="E76" s="81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</row>
    <row r="77" spans="1:250" ht="12.75" customHeight="1">
      <c r="A77" s="106"/>
      <c r="B77" s="97" t="str">
        <f>'Anbieter A'!B77</f>
        <v>- &lt; 1 Jahr -&gt; (1 Punkte)</v>
      </c>
      <c r="C77" s="234"/>
      <c r="D77" s="224"/>
      <c r="E77" s="81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</row>
    <row r="78" spans="1:250" ht="4.5" customHeight="1">
      <c r="A78" s="106"/>
      <c r="B78" s="97"/>
      <c r="C78" s="97"/>
      <c r="D78" s="121"/>
      <c r="E78" s="81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</row>
    <row r="79" spans="1:250" ht="25.5">
      <c r="A79" s="106"/>
      <c r="B79" s="99" t="s">
        <v>32</v>
      </c>
      <c r="C79" s="111"/>
      <c r="D79" s="111"/>
      <c r="E79" s="8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</row>
    <row r="80" spans="1:250" ht="6" customHeight="1">
      <c r="A80" s="80"/>
      <c r="B80" s="106"/>
      <c r="C80" s="106"/>
      <c r="D80" s="80"/>
      <c r="E80" s="81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</row>
    <row r="81" spans="1:250" ht="18.75" customHeight="1">
      <c r="A81" s="82" t="str">
        <f>'Anbieter A'!A81</f>
        <v>Nachhaltigkeit</v>
      </c>
      <c r="B81" s="112"/>
      <c r="C81" s="112"/>
      <c r="D81" s="83" t="s">
        <v>21</v>
      </c>
      <c r="E81" s="131" t="e">
        <f>ROUND(D85*C83+(D90+D91)*C90,1)</f>
        <v>#DIV/0!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</row>
    <row r="82" spans="1:250" ht="18.95" customHeight="1">
      <c r="A82" s="84" t="str">
        <f>'Anbieter A'!A82</f>
        <v xml:space="preserve">Soziale Nachhaltigkeit, Ausbildung Lernende
</v>
      </c>
      <c r="B82" s="80"/>
      <c r="C82" s="85" t="s">
        <v>50</v>
      </c>
      <c r="D82" s="85"/>
      <c r="E82" s="81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</row>
    <row r="83" spans="1:250">
      <c r="A83" s="106"/>
      <c r="B83" s="122" t="str">
        <f>'Anbieter A'!B83</f>
        <v>- Anzahl Vollzeitstellen (inkl. Lernende) im Bereich amtliche Vermessung</v>
      </c>
      <c r="C83" s="226">
        <f>Zusammenfassung!D41</f>
        <v>0.5</v>
      </c>
      <c r="D83" s="156"/>
      <c r="E83" s="81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</row>
    <row r="84" spans="1:250">
      <c r="A84" s="106"/>
      <c r="B84" s="133" t="str">
        <f>'Anbieter A'!B84</f>
        <v>- Davon Ausbildungsplätze für Lernende «GeomatikerIn EFZ (Schwerpunkt Vermessung)»</v>
      </c>
      <c r="C84" s="227"/>
      <c r="D84" s="156"/>
      <c r="E84" s="81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</row>
    <row r="85" spans="1:250">
      <c r="A85" s="106"/>
      <c r="B85" s="133"/>
      <c r="C85" s="175" t="s">
        <v>101</v>
      </c>
      <c r="D85" s="173" t="e">
        <f>ROUND(IF((D84/D83)&lt;=0.4,12.5*(D84/D83),IF((D84/D83)&gt;0.4,5)),1)</f>
        <v>#DIV/0!</v>
      </c>
      <c r="E85" s="81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</row>
    <row r="86" spans="1:250" ht="4.5" customHeight="1">
      <c r="A86" s="106"/>
      <c r="B86" s="123"/>
      <c r="C86" s="123"/>
      <c r="D86" s="107"/>
      <c r="E86" s="81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</row>
    <row r="87" spans="1:250" ht="25.5">
      <c r="A87" s="80"/>
      <c r="B87" s="99" t="s">
        <v>32</v>
      </c>
      <c r="C87" s="125"/>
      <c r="D87" s="100"/>
      <c r="E87" s="81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</row>
    <row r="88" spans="1:250" ht="4.5" customHeight="1">
      <c r="A88" s="126"/>
      <c r="B88" s="102"/>
      <c r="C88" s="103"/>
      <c r="D88" s="104"/>
      <c r="E88" s="81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</row>
    <row r="89" spans="1:250" ht="25.5" customHeight="1">
      <c r="A89" s="84" t="str">
        <f>'Anbieter A'!A89</f>
        <v>Ökologie</v>
      </c>
      <c r="B89" s="84"/>
      <c r="C89" s="95" t="s">
        <v>50</v>
      </c>
      <c r="D89" s="85" t="s">
        <v>34</v>
      </c>
    </row>
    <row r="90" spans="1:250" ht="38.25">
      <c r="A90" s="127"/>
      <c r="B90" s="97" t="str">
        <f>'Anbieter A'!B90</f>
        <v>- Liegt ein Nachhaltigkeitsbericht vor?
   Ja         (3 Punkte)
   Nein      (0 Punkte)</v>
      </c>
      <c r="C90" s="208">
        <f>Zusammenfassung!D42</f>
        <v>0.5</v>
      </c>
      <c r="D90" s="174"/>
    </row>
    <row r="91" spans="1:250" ht="51">
      <c r="A91" s="127"/>
      <c r="B91" s="97" t="str">
        <f>'Anbieter A'!B91</f>
        <v>- Welches Stromprodukt wird verwendet?
   Ökostrom/Sonne                   (2 Punkte)
   Erneuerbar/Wasser              (1.5 Punkte)
   Kernenergie/Erneuerbar       (1.0 Punkte)</v>
      </c>
      <c r="C91" s="219"/>
      <c r="D91" s="174"/>
    </row>
    <row r="92" spans="1:250" ht="4.5" customHeight="1">
      <c r="A92" s="127"/>
      <c r="B92" s="97"/>
      <c r="C92" s="97"/>
    </row>
    <row r="93" spans="1:250" ht="25.5">
      <c r="A93" s="127"/>
      <c r="B93" s="99" t="s">
        <v>32</v>
      </c>
      <c r="C93" s="99"/>
      <c r="D93" s="128"/>
    </row>
    <row r="94" spans="1:250" ht="4.5" customHeight="1">
      <c r="A94" s="129"/>
      <c r="B94" s="102"/>
      <c r="C94" s="103"/>
      <c r="D94" s="129"/>
    </row>
    <row r="95" spans="1:250">
      <c r="C95" s="135"/>
    </row>
  </sheetData>
  <sheetProtection selectLockedCells="1"/>
  <mergeCells count="19">
    <mergeCell ref="A56:B56"/>
    <mergeCell ref="C57:C58"/>
    <mergeCell ref="D37:D39"/>
    <mergeCell ref="A50:B50"/>
    <mergeCell ref="C51:C52"/>
    <mergeCell ref="D51:D52"/>
    <mergeCell ref="C44:C46"/>
    <mergeCell ref="D44:D46"/>
    <mergeCell ref="C90:C91"/>
    <mergeCell ref="C64:C67"/>
    <mergeCell ref="C9:C12"/>
    <mergeCell ref="C22:C24"/>
    <mergeCell ref="C29:C31"/>
    <mergeCell ref="C37:C39"/>
    <mergeCell ref="D64:D65"/>
    <mergeCell ref="D66:D67"/>
    <mergeCell ref="C83:C84"/>
    <mergeCell ref="D73:D77"/>
    <mergeCell ref="C73:C77"/>
  </mergeCells>
  <phoneticPr fontId="0" type="noConversion"/>
  <conditionalFormatting sqref="D9">
    <cfRule type="expression" dxfId="55" priority="8">
      <formula>SUM(D9:D12)&gt;5</formula>
    </cfRule>
    <cfRule type="cellIs" dxfId="54" priority="9" operator="greaterThan">
      <formula>3</formula>
    </cfRule>
  </conditionalFormatting>
  <conditionalFormatting sqref="D10">
    <cfRule type="expression" dxfId="53" priority="6">
      <formula>SUM(D9:D12)&gt;5</formula>
    </cfRule>
    <cfRule type="cellIs" dxfId="52" priority="7" operator="greaterThan">
      <formula>2</formula>
    </cfRule>
  </conditionalFormatting>
  <conditionalFormatting sqref="D11">
    <cfRule type="expression" dxfId="51" priority="4">
      <formula>SUM(D9:D12)&gt;5</formula>
    </cfRule>
    <cfRule type="cellIs" dxfId="50" priority="5" operator="greaterThan">
      <formula>1.5</formula>
    </cfRule>
  </conditionalFormatting>
  <conditionalFormatting sqref="D12">
    <cfRule type="expression" dxfId="49" priority="2">
      <formula>SUM(D9:D12)&gt;5</formula>
    </cfRule>
    <cfRule type="cellIs" dxfId="48" priority="3" operator="greaterThan">
      <formula>1</formula>
    </cfRule>
  </conditionalFormatting>
  <conditionalFormatting sqref="D17">
    <cfRule type="cellIs" dxfId="47" priority="42" operator="greaterThan">
      <formula>5</formula>
    </cfRule>
  </conditionalFormatting>
  <conditionalFormatting sqref="D22:D23">
    <cfRule type="cellIs" dxfId="46" priority="21" operator="greaterThan">
      <formula>2</formula>
    </cfRule>
  </conditionalFormatting>
  <conditionalFormatting sqref="D24">
    <cfRule type="cellIs" dxfId="45" priority="20" operator="greaterThan">
      <formula>1</formula>
    </cfRule>
  </conditionalFormatting>
  <conditionalFormatting sqref="D29">
    <cfRule type="cellIs" dxfId="44" priority="19" operator="greaterThan">
      <formula>1</formula>
    </cfRule>
  </conditionalFormatting>
  <conditionalFormatting sqref="D30:D31">
    <cfRule type="cellIs" dxfId="43" priority="17" operator="greaterThan">
      <formula>2</formula>
    </cfRule>
  </conditionalFormatting>
  <conditionalFormatting sqref="D37:D39">
    <cfRule type="cellIs" dxfId="42" priority="15" operator="greaterThan">
      <formula>5</formula>
    </cfRule>
  </conditionalFormatting>
  <conditionalFormatting sqref="D44:D46">
    <cfRule type="cellIs" dxfId="41" priority="13" operator="greaterThan">
      <formula>5</formula>
    </cfRule>
  </conditionalFormatting>
  <conditionalFormatting sqref="D51:D52">
    <cfRule type="cellIs" dxfId="40" priority="14" operator="greaterThan">
      <formula>5</formula>
    </cfRule>
  </conditionalFormatting>
  <conditionalFormatting sqref="D57">
    <cfRule type="cellIs" dxfId="39" priority="12" operator="greaterThan">
      <formula>3</formula>
    </cfRule>
  </conditionalFormatting>
  <conditionalFormatting sqref="D58">
    <cfRule type="cellIs" dxfId="38" priority="1" operator="greaterThan">
      <formula>2</formula>
    </cfRule>
  </conditionalFormatting>
  <conditionalFormatting sqref="D64">
    <cfRule type="cellIs" dxfId="37" priority="30" operator="greaterThan">
      <formula>3</formula>
    </cfRule>
  </conditionalFormatting>
  <conditionalFormatting sqref="D66">
    <cfRule type="cellIs" dxfId="36" priority="28" operator="greaterThan">
      <formula>2</formula>
    </cfRule>
  </conditionalFormatting>
  <conditionalFormatting sqref="D73:D77">
    <cfRule type="cellIs" dxfId="35" priority="26" operator="greaterThan">
      <formula>5</formula>
    </cfRule>
  </conditionalFormatting>
  <conditionalFormatting sqref="D85">
    <cfRule type="cellIs" dxfId="34" priority="10" operator="greaterThan">
      <formula>5</formula>
    </cfRule>
  </conditionalFormatting>
  <conditionalFormatting sqref="D90">
    <cfRule type="cellIs" dxfId="33" priority="23" operator="greaterThan">
      <formula>3</formula>
    </cfRule>
  </conditionalFormatting>
  <conditionalFormatting sqref="D91">
    <cfRule type="cellIs" dxfId="32" priority="11" operator="greaterThan">
      <formula>2</formula>
    </cfRule>
  </conditionalFormatting>
  <conditionalFormatting sqref="E7">
    <cfRule type="cellIs" dxfId="31" priority="47" operator="greaterThan">
      <formula>5</formula>
    </cfRule>
  </conditionalFormatting>
  <conditionalFormatting sqref="E35">
    <cfRule type="cellIs" dxfId="30" priority="16" operator="greaterThan">
      <formula>5</formula>
    </cfRule>
  </conditionalFormatting>
  <conditionalFormatting sqref="E62">
    <cfRule type="cellIs" dxfId="29" priority="31" operator="greaterThan">
      <formula>5</formula>
    </cfRule>
  </conditionalFormatting>
  <conditionalFormatting sqref="E81">
    <cfRule type="cellIs" dxfId="28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4" customWidth="1"/>
    <col min="2" max="2" width="88" style="74" customWidth="1"/>
    <col min="3" max="3" width="11.7109375" style="74" customWidth="1"/>
    <col min="4" max="4" width="11.28515625" style="74" customWidth="1"/>
    <col min="5" max="5" width="13.42578125" style="74" customWidth="1"/>
    <col min="6" max="16384" width="11.28515625" style="74"/>
  </cols>
  <sheetData>
    <row r="1" spans="1:250" ht="14.25">
      <c r="A1" s="72" t="s">
        <v>0</v>
      </c>
      <c r="B1" s="72"/>
      <c r="C1" s="72"/>
      <c r="D1" s="72"/>
      <c r="E1" s="73">
        <f>Zusammenfassung!B3</f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</row>
    <row r="2" spans="1:250" ht="14.25">
      <c r="A2" s="72" t="str">
        <f>Zusammenfassung!A2</f>
        <v>Wahl Nachführungsgeometer/in für die Periode 2026-2033</v>
      </c>
      <c r="B2" s="72"/>
      <c r="C2" s="72"/>
      <c r="D2" s="72"/>
      <c r="E2" s="75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ht="14.25">
      <c r="A3" s="73"/>
      <c r="B3" s="72"/>
      <c r="C3" s="72"/>
      <c r="D3" s="72"/>
      <c r="E3" s="7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</row>
    <row r="4" spans="1:250" ht="15">
      <c r="A4" s="76" t="s">
        <v>23</v>
      </c>
      <c r="B4" s="76"/>
      <c r="C4" s="76"/>
      <c r="D4" s="72"/>
      <c r="E4" s="77" t="s">
        <v>26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spans="1:250" ht="15">
      <c r="A5" s="78"/>
      <c r="B5" s="77"/>
      <c r="C5" s="77"/>
      <c r="D5" s="72"/>
      <c r="E5" s="79" t="str">
        <f>Zusammenfassung!B12</f>
        <v>e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spans="1:250">
      <c r="A6" s="80"/>
      <c r="B6" s="80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ht="18.95" customHeight="1">
      <c r="A7" s="82" t="str">
        <f>'Anbieter A'!A7</f>
        <v>Angebotene Dienstleistungen</v>
      </c>
      <c r="B7" s="83"/>
      <c r="C7" s="83"/>
      <c r="D7" s="83" t="s">
        <v>21</v>
      </c>
      <c r="E7" s="131">
        <f>ROUND((D9+D10+D11+D12)*C9+D17*C17+(D22+D23+D24)*C22+(D29+D30+D31)*C29,1)</f>
        <v>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ht="18.95" customHeight="1">
      <c r="A8" s="84" t="str">
        <f>'Anbieter A'!A8</f>
        <v>Persönliche Präsentation des Angebots und / oder nur Dienstleistungskonzept</v>
      </c>
      <c r="B8" s="80"/>
      <c r="C8" s="85" t="s">
        <v>50</v>
      </c>
      <c r="D8" s="85" t="s">
        <v>34</v>
      </c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8">
        <f>Zusammenfassung!D24</f>
        <v>0.625</v>
      </c>
      <c r="D9" s="86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09"/>
      <c r="D10" s="86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09"/>
      <c r="D11" s="86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9"/>
      <c r="D12" s="86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ht="4.5" customHeight="1">
      <c r="B13" s="1"/>
      <c r="C13" s="1"/>
      <c r="D13" s="87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pans="1:250" ht="30.75" customHeight="1">
      <c r="B14" s="99" t="s">
        <v>31</v>
      </c>
      <c r="C14" s="5"/>
      <c r="D14" s="88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s="94" customFormat="1" ht="4.5" customHeight="1">
      <c r="A15" s="89"/>
      <c r="B15" s="90"/>
      <c r="C15" s="91"/>
      <c r="D15" s="92"/>
      <c r="E15" s="9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</row>
    <row r="16" spans="1:250" ht="18.95" customHeight="1">
      <c r="A16" s="3" t="str">
        <f>'Anbieter A'!A16</f>
        <v>Referenzen</v>
      </c>
      <c r="B16" s="80"/>
      <c r="C16" s="95" t="s">
        <v>50</v>
      </c>
      <c r="D16" s="85" t="s">
        <v>34</v>
      </c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>
      <c r="B17" s="2" t="str">
        <f>'Anbieter A'!B17</f>
        <v>- Zusammenarbeit -&gt; (Wert zwischen 0.0 und 5.0, gemäss Tabelle Kap. 3.4)</v>
      </c>
      <c r="C17" s="154">
        <f>Zusammenfassung!D25</f>
        <v>0.125</v>
      </c>
      <c r="D17" s="86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4.5" customHeight="1">
      <c r="B18" s="2"/>
      <c r="C18" s="2"/>
      <c r="D18" s="87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ht="25.5">
      <c r="B19" s="99" t="s">
        <v>31</v>
      </c>
      <c r="C19" s="4"/>
      <c r="D19" s="88"/>
      <c r="E19" s="8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s="94" customFormat="1" ht="4.5" customHeight="1">
      <c r="A20" s="89"/>
      <c r="B20" s="2"/>
      <c r="C20" s="2"/>
      <c r="D20" s="92"/>
      <c r="E20" s="9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</row>
    <row r="21" spans="1:250" ht="18.95" customHeight="1">
      <c r="A21" s="3" t="str">
        <f>'Anbieter A'!A21</f>
        <v>Kundendienst</v>
      </c>
      <c r="B21" s="96"/>
      <c r="C21" s="95" t="s">
        <v>50</v>
      </c>
      <c r="D21" s="85" t="s">
        <v>34</v>
      </c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ht="51">
      <c r="A22" s="80"/>
      <c r="B22" s="97" t="str">
        <f>'Anbieter A'!B22</f>
        <v>- Fahrdistanz Gemeinde (Gemeindeverwaltung) -&gt; Bürostandort
   0 - 20 km                  (2 Punkte)
   21 - 40 km                (1 Punkt)
   Mehr als 40 km         (0 Punkte)</v>
      </c>
      <c r="C22" s="238">
        <f>Zusammenfassung!D26</f>
        <v>0.125</v>
      </c>
      <c r="D22" s="156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ht="51">
      <c r="A23" s="80"/>
      <c r="B23" s="97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09"/>
      <c r="D23" s="156"/>
      <c r="E23" s="8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ht="38.25">
      <c r="A24" s="80"/>
      <c r="B24" s="97" t="str">
        <f>'Anbieter A'!B24</f>
        <v>- Beratung Kunden: Online-Angebote (Bsp. Gesprächstermin buchen, Auftrag erfassen, etc.)
   Ja       (1 Punkt)
   Nein    (0 Punkte)</v>
      </c>
      <c r="C24" s="219"/>
      <c r="D24" s="156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ht="4.5" customHeight="1">
      <c r="A25" s="80"/>
      <c r="B25" s="97"/>
      <c r="C25" s="97"/>
      <c r="D25" s="81"/>
      <c r="E25" s="81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ht="25.5">
      <c r="A26" s="80"/>
      <c r="B26" s="99" t="s">
        <v>32</v>
      </c>
      <c r="C26" s="99"/>
      <c r="D26" s="100"/>
      <c r="E26" s="8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ht="4.5" customHeight="1">
      <c r="A27" s="101"/>
      <c r="B27" s="102"/>
      <c r="C27" s="155"/>
      <c r="D27" s="104"/>
      <c r="E27" s="81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ht="18.95" customHeight="1">
      <c r="A28" s="105" t="str">
        <f>'Anbieter A'!A28</f>
        <v>Weitere Geomatik- und Vermessungsdienstleistungen im Rahmen der amtlichen Vermessung</v>
      </c>
      <c r="B28" s="106"/>
      <c r="C28" s="85" t="s">
        <v>50</v>
      </c>
      <c r="D28" s="85" t="s">
        <v>34</v>
      </c>
      <c r="E28" s="81"/>
      <c r="F28" s="8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ht="51">
      <c r="A29" s="105"/>
      <c r="B29" s="97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38">
        <f>Zusammenfassung!D27</f>
        <v>0.125</v>
      </c>
      <c r="D29" s="156"/>
      <c r="E29" s="81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51">
      <c r="A30" s="105"/>
      <c r="B30" s="97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09"/>
      <c r="D30" s="156"/>
      <c r="E30" s="81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63.75">
      <c r="A31" s="105"/>
      <c r="B31" s="97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9"/>
      <c r="D31" s="156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4.5" customHeight="1">
      <c r="A32" s="105"/>
      <c r="B32" s="97"/>
      <c r="C32" s="97"/>
      <c r="D32" s="81"/>
      <c r="E32" s="81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25.5">
      <c r="A33" s="105"/>
      <c r="B33" s="99" t="s">
        <v>32</v>
      </c>
      <c r="C33" s="99"/>
      <c r="D33" s="100"/>
      <c r="E33" s="81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4.5" customHeight="1">
      <c r="A34" s="105"/>
      <c r="B34" s="158"/>
      <c r="C34" s="160"/>
      <c r="D34" s="159"/>
      <c r="E34" s="81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18.75" customHeight="1">
      <c r="A35" s="82" t="str">
        <f>'Anbieter A'!A35</f>
        <v>Qualitätssicherung</v>
      </c>
      <c r="B35" s="112"/>
      <c r="C35" s="112"/>
      <c r="D35" s="83" t="s">
        <v>21</v>
      </c>
      <c r="E35" s="131">
        <f>ROUND(D37*C37+D44*C44+D51*C51+(D57+D58)*C57,1)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18.95" customHeight="1">
      <c r="A36" s="84" t="str">
        <f>'Anbieter A'!A36</f>
        <v>Qualitätssicherung in der amtlichen Vermessung</v>
      </c>
      <c r="B36" s="80"/>
      <c r="C36" s="85" t="s">
        <v>50</v>
      </c>
      <c r="D36" s="85" t="s">
        <v>34</v>
      </c>
      <c r="E36" s="8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>
      <c r="A37" s="106"/>
      <c r="B37" s="133" t="str">
        <f>'Anbieter A'!B37</f>
        <v>- ISO-zertifiziertes Qualitätsmanagementsystem -&gt; (5 Punkte)</v>
      </c>
      <c r="C37" s="239">
        <f>Zusammenfassung!D30</f>
        <v>0.25</v>
      </c>
      <c r="D37" s="233"/>
      <c r="E37" s="81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>
      <c r="A38" s="106"/>
      <c r="B38" s="133" t="str">
        <f>'Anbieter A'!B38</f>
        <v>- Eigenes Qualitätsmanagementsystem -&gt; (3 Punkte)</v>
      </c>
      <c r="C38" s="240"/>
      <c r="D38" s="223"/>
      <c r="E38" s="81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>
      <c r="A39" s="106"/>
      <c r="B39" s="133" t="str">
        <f>'Anbieter A'!B39</f>
        <v>- Kein Qualitätsmanagementsystem -&gt; (0 Punkte)</v>
      </c>
      <c r="C39" s="241"/>
      <c r="D39" s="224"/>
      <c r="E39" s="81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ht="4.5" customHeight="1">
      <c r="A40" s="106"/>
      <c r="B40" s="123"/>
      <c r="C40" s="123"/>
      <c r="D40" s="107"/>
      <c r="E40" s="81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ht="25.5">
      <c r="A41" s="80"/>
      <c r="B41" s="99" t="s">
        <v>32</v>
      </c>
      <c r="C41" s="125"/>
      <c r="D41" s="100"/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ht="4.5" customHeight="1">
      <c r="A42" s="80"/>
      <c r="B42" s="158"/>
      <c r="C42" s="166"/>
      <c r="D42" s="167"/>
      <c r="E42" s="81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ht="18.75" customHeight="1">
      <c r="A43" s="163" t="str">
        <f>'Anbieter A'!A43</f>
        <v>Informationssicherheit</v>
      </c>
      <c r="B43" s="165"/>
      <c r="C43" s="85" t="s">
        <v>50</v>
      </c>
      <c r="D43" s="85" t="s">
        <v>34</v>
      </c>
      <c r="E43" s="8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>
      <c r="A44" s="80"/>
      <c r="B44" s="122" t="str">
        <f>'Anbieter A'!B44</f>
        <v>- Nachweis gemäss Art. 19 Abs. 1 (VAV-VBS) -&gt; (5 Punkte)</v>
      </c>
      <c r="C44" s="242">
        <f>Zusammenfassung!D31</f>
        <v>0.25</v>
      </c>
      <c r="D44" s="233"/>
      <c r="E44" s="81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>
      <c r="A45" s="80"/>
      <c r="B45" s="122" t="str">
        <f>'Anbieter A'!B45</f>
        <v>- Zertifikat ausserhalb Norm -&gt; (3 Punkte)</v>
      </c>
      <c r="C45" s="240"/>
      <c r="D45" s="223"/>
      <c r="E45" s="81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>
      <c r="A46" s="80"/>
      <c r="B46" s="122" t="str">
        <f>'Anbieter A'!B46</f>
        <v>- Keine Angaben/Nachweise -&gt; (0 Punkte)</v>
      </c>
      <c r="C46" s="241"/>
      <c r="D46" s="224"/>
      <c r="E46" s="81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4.5" customHeight="1">
      <c r="A47" s="80"/>
      <c r="B47" s="123"/>
      <c r="C47" s="162"/>
      <c r="D47" s="159"/>
      <c r="E47" s="81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25.5">
      <c r="A48" s="80"/>
      <c r="B48" s="99" t="s">
        <v>32</v>
      </c>
      <c r="C48" s="162"/>
      <c r="D48" s="159"/>
      <c r="E48" s="81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4.5" customHeight="1">
      <c r="A49" s="126"/>
      <c r="B49" s="102"/>
      <c r="C49" s="103"/>
      <c r="D49" s="104"/>
      <c r="E49" s="81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25.5" customHeight="1">
      <c r="A50" s="216" t="str">
        <f>'Anbieter A'!A50</f>
        <v xml:space="preserve">Art der Sicherstellung der Stellvertretung des Nachführungsgeometers, z. B. bei Ferien (gemäss Art. 5, KVAV)
</v>
      </c>
      <c r="B50" s="216"/>
      <c r="C50" s="95" t="s">
        <v>50</v>
      </c>
      <c r="D50" s="85" t="s">
        <v>34</v>
      </c>
    </row>
    <row r="51" spans="1:250">
      <c r="A51" s="127"/>
      <c r="B51" s="97" t="str">
        <f>'Anbieter A'!B51</f>
        <v>- Stellvertreter in der Firma -&gt; (5 Punkte)</v>
      </c>
      <c r="C51" s="225">
        <f>Zusammenfassung!D32</f>
        <v>0.25</v>
      </c>
      <c r="D51" s="229"/>
    </row>
    <row r="52" spans="1:250">
      <c r="A52" s="127"/>
      <c r="B52" s="97" t="str">
        <f>'Anbieter A'!B52</f>
        <v>- Stellvertreter in einer anderen Firma -&gt; (3 Punkte)</v>
      </c>
      <c r="C52" s="219"/>
      <c r="D52" s="230"/>
    </row>
    <row r="53" spans="1:250" ht="4.5" customHeight="1">
      <c r="A53" s="127"/>
      <c r="B53" s="97"/>
      <c r="C53" s="97"/>
    </row>
    <row r="54" spans="1:250" ht="25.5">
      <c r="A54" s="127"/>
      <c r="B54" s="99" t="s">
        <v>32</v>
      </c>
      <c r="C54" s="99"/>
      <c r="D54" s="128"/>
    </row>
    <row r="55" spans="1:250" ht="4.5" customHeight="1">
      <c r="A55" s="127"/>
      <c r="B55" s="158"/>
      <c r="C55" s="160"/>
      <c r="D55" s="161"/>
    </row>
    <row r="56" spans="1:250">
      <c r="A56" s="216" t="str">
        <f>'Anbieter A'!A56</f>
        <v xml:space="preserve">Weiterbildung AV Mitarbeiter
</v>
      </c>
      <c r="B56" s="216"/>
      <c r="C56" s="168" t="s">
        <v>50</v>
      </c>
      <c r="D56" s="85" t="s">
        <v>34</v>
      </c>
    </row>
    <row r="57" spans="1:250" ht="25.5">
      <c r="A57" s="127"/>
      <c r="B57" s="97" t="str">
        <f>'Anbieter A'!B57</f>
        <v>- Konzept mit klaren Vorgaben im Bereich Technik (Geräte, Software) und Geomatik
   Weiterbildungskonzept liegt vor -&gt; (3 Punkte)</v>
      </c>
      <c r="C57" s="225">
        <f>Zusammenfassung!D33</f>
        <v>0.25</v>
      </c>
      <c r="D57" s="170"/>
    </row>
    <row r="58" spans="1:250" ht="25.5">
      <c r="A58" s="127"/>
      <c r="B58" s="97" t="str">
        <f>'Anbieter A'!B58</f>
        <v>- Konzept mit klaren Vorgaben im Bereich Technik (Geräte, Software) und Geomatik
   Weiterbildungsnachweis (Anzahl Stunden + Inhalt) aller Mitarbeiter -&gt; (2 Punkte)</v>
      </c>
      <c r="C58" s="219"/>
      <c r="D58" s="170"/>
    </row>
    <row r="59" spans="1:250" ht="4.5" customHeight="1">
      <c r="A59" s="127"/>
      <c r="B59" s="97"/>
      <c r="C59" s="97"/>
    </row>
    <row r="60" spans="1:250" ht="25.5">
      <c r="A60" s="127"/>
      <c r="B60" s="99" t="s">
        <v>32</v>
      </c>
      <c r="C60" s="99"/>
      <c r="D60" s="128"/>
    </row>
    <row r="61" spans="1:250" ht="6" customHeight="1">
      <c r="A61" s="108"/>
      <c r="B61" s="109"/>
      <c r="C61" s="97"/>
      <c r="D61" s="81"/>
      <c r="E61" s="81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ht="18.95" customHeight="1">
      <c r="A62" s="82" t="str">
        <f>'Anbieter A'!A62</f>
        <v>Erfahrung in der Nachführung der amtlichen Vermessung</v>
      </c>
      <c r="B62" s="112"/>
      <c r="C62" s="112"/>
      <c r="D62" s="83" t="s">
        <v>21</v>
      </c>
      <c r="E62" s="131">
        <f>ROUND((D64+D66)*C64+D73*C73,1)</f>
        <v>0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ht="18.95" customHeight="1">
      <c r="A63" s="84" t="str">
        <f>'Anbieter A'!A63</f>
        <v>Erfahrung des Büros in ähnlichen Gemeinden</v>
      </c>
      <c r="B63" s="80"/>
      <c r="C63" s="85" t="s">
        <v>50</v>
      </c>
      <c r="D63" s="85" t="s">
        <v>34</v>
      </c>
      <c r="E63" s="81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>
      <c r="A64" s="106"/>
      <c r="B64" s="113" t="str">
        <f>'Anbieter A'!B64</f>
        <v>- Nachführungsgeometer (0 - 5 Jahre) -&gt; (1.5 Punkte)</v>
      </c>
      <c r="C64" s="235">
        <f>Zusammenfassung!D36</f>
        <v>0.66666666666666663</v>
      </c>
      <c r="D64" s="217"/>
      <c r="E64" s="81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>
      <c r="A65" s="106"/>
      <c r="B65" s="113" t="str">
        <f>'Anbieter A'!B65</f>
        <v>- Nachführungsgeometer (6 und mehr Jahre) -&gt; (3 Punkte)</v>
      </c>
      <c r="C65" s="236"/>
      <c r="D65" s="218"/>
      <c r="E65" s="81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>
      <c r="A66" s="106"/>
      <c r="B66" s="113" t="str">
        <f>'Anbieter A'!B66</f>
        <v>- Sachbearbeiter (Ansprechperson) (0 - 5 Jahre) -&gt; (1 Punkt)</v>
      </c>
      <c r="C66" s="236"/>
      <c r="D66" s="217"/>
      <c r="E66" s="81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>
      <c r="A67" s="106"/>
      <c r="B67" s="113" t="str">
        <f>'Anbieter A'!B67</f>
        <v>- Sachbearbeiter (Ansprechperson) (6 und mehr Jahre) -&gt; (2 Punkte)</v>
      </c>
      <c r="C67" s="237"/>
      <c r="D67" s="218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4.5" customHeight="1">
      <c r="A68" s="106"/>
      <c r="B68" s="113"/>
      <c r="C68" s="113"/>
      <c r="D68" s="87"/>
      <c r="E68" s="81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</row>
    <row r="69" spans="1:250" ht="25.5">
      <c r="A69" s="80"/>
      <c r="B69" s="99" t="s">
        <v>32</v>
      </c>
      <c r="C69" s="115"/>
      <c r="D69" s="100"/>
      <c r="E69" s="81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</row>
    <row r="70" spans="1:250" ht="4.5" customHeight="1">
      <c r="A70" s="101"/>
      <c r="B70" s="116"/>
      <c r="C70" s="134"/>
      <c r="D70" s="104"/>
      <c r="E70" s="81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</row>
    <row r="71" spans="1:250" ht="18.95" customHeight="1">
      <c r="A71" s="118" t="str">
        <f>'Anbieter A'!A71</f>
        <v>Führungserfahrung des Nachführungsgeometers</v>
      </c>
      <c r="B71" s="119"/>
      <c r="C71" s="85" t="s">
        <v>50</v>
      </c>
      <c r="D71" s="85" t="s">
        <v>34</v>
      </c>
      <c r="E71" s="81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</row>
    <row r="72" spans="1:250">
      <c r="A72" s="80"/>
      <c r="B72" s="120" t="str">
        <f>'Anbieter A'!B72</f>
        <v>Anzahl Jahre in einer leitenden Funktion (Projektleitung, Abteilungsleitung oder Geschäftsleitung)</v>
      </c>
      <c r="C72" s="120"/>
      <c r="D72" s="121"/>
      <c r="E72" s="81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</row>
    <row r="73" spans="1:250" ht="12.75" customHeight="1">
      <c r="A73" s="106"/>
      <c r="B73" s="97" t="str">
        <f>'Anbieter A'!B73</f>
        <v>- Mehr als 10 Jahre -&gt; (5 Punkte)</v>
      </c>
      <c r="C73" s="212">
        <f>Zusammenfassung!D37</f>
        <v>0.33333333333333331</v>
      </c>
      <c r="D73" s="233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</row>
    <row r="74" spans="1:250" ht="12.75" customHeight="1">
      <c r="A74" s="106"/>
      <c r="B74" s="97" t="str">
        <f>'Anbieter A'!B74</f>
        <v>- 6 - 10 Jahre -&gt; (4 Punkte)</v>
      </c>
      <c r="C74" s="213"/>
      <c r="D74" s="223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</row>
    <row r="75" spans="1:250" ht="12.75" customHeight="1">
      <c r="A75" s="106"/>
      <c r="B75" s="97" t="str">
        <f>'Anbieter A'!B75</f>
        <v>- 3 - 5 Jahre -&gt; (3 Punkte)</v>
      </c>
      <c r="C75" s="213"/>
      <c r="D75" s="223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</row>
    <row r="76" spans="1:250" ht="12.75" customHeight="1">
      <c r="A76" s="106"/>
      <c r="B76" s="97" t="str">
        <f>'Anbieter A'!B76</f>
        <v>- 1 - 2 Jahre -&gt; (2 Punkt)</v>
      </c>
      <c r="C76" s="213"/>
      <c r="D76" s="223"/>
      <c r="E76" s="81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</row>
    <row r="77" spans="1:250" ht="12.75" customHeight="1">
      <c r="A77" s="106"/>
      <c r="B77" s="97" t="str">
        <f>'Anbieter A'!B77</f>
        <v>- &lt; 1 Jahr -&gt; (1 Punkte)</v>
      </c>
      <c r="C77" s="234"/>
      <c r="D77" s="224"/>
      <c r="E77" s="81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</row>
    <row r="78" spans="1:250" ht="4.5" customHeight="1">
      <c r="A78" s="106"/>
      <c r="B78" s="97"/>
      <c r="C78" s="97"/>
      <c r="D78" s="121"/>
      <c r="E78" s="81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</row>
    <row r="79" spans="1:250" ht="25.5">
      <c r="A79" s="106"/>
      <c r="B79" s="99" t="s">
        <v>32</v>
      </c>
      <c r="C79" s="111"/>
      <c r="D79" s="111"/>
      <c r="E79" s="8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</row>
    <row r="80" spans="1:250" ht="6" customHeight="1">
      <c r="A80" s="80"/>
      <c r="B80" s="106"/>
      <c r="C80" s="106"/>
      <c r="D80" s="80"/>
      <c r="E80" s="81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</row>
    <row r="81" spans="1:250" ht="18.75" customHeight="1">
      <c r="A81" s="82" t="str">
        <f>'Anbieter A'!A81</f>
        <v>Nachhaltigkeit</v>
      </c>
      <c r="B81" s="112"/>
      <c r="C81" s="112"/>
      <c r="D81" s="83" t="s">
        <v>21</v>
      </c>
      <c r="E81" s="131" t="e">
        <f>ROUND(D85*C83+(D90+D91)*C90,1)</f>
        <v>#DIV/0!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</row>
    <row r="82" spans="1:250" ht="18.95" customHeight="1">
      <c r="A82" s="84" t="str">
        <f>'Anbieter A'!A82</f>
        <v xml:space="preserve">Soziale Nachhaltigkeit, Ausbildung Lernende
</v>
      </c>
      <c r="B82" s="80"/>
      <c r="C82" s="85" t="s">
        <v>50</v>
      </c>
      <c r="D82" s="85"/>
      <c r="E82" s="81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</row>
    <row r="83" spans="1:250">
      <c r="A83" s="106"/>
      <c r="B83" s="122" t="str">
        <f>'Anbieter A'!B83</f>
        <v>- Anzahl Vollzeitstellen (inkl. Lernende) im Bereich amtliche Vermessung</v>
      </c>
      <c r="C83" s="226">
        <f>Zusammenfassung!D41</f>
        <v>0.5</v>
      </c>
      <c r="D83" s="156"/>
      <c r="E83" s="81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</row>
    <row r="84" spans="1:250">
      <c r="A84" s="106"/>
      <c r="B84" s="133" t="str">
        <f>'Anbieter A'!B84</f>
        <v>- Davon Ausbildungsplätze für Lernende «GeomatikerIn EFZ (Schwerpunkt Vermessung)»</v>
      </c>
      <c r="C84" s="227"/>
      <c r="D84" s="156"/>
      <c r="E84" s="81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</row>
    <row r="85" spans="1:250">
      <c r="A85" s="106"/>
      <c r="B85" s="133"/>
      <c r="C85" s="175" t="s">
        <v>101</v>
      </c>
      <c r="D85" s="173" t="e">
        <f>ROUND(IF((D84/D83)&lt;=0.4,12.5*(D84/D83),IF((D84/D83)&gt;0.4,5)),1)</f>
        <v>#DIV/0!</v>
      </c>
      <c r="E85" s="81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</row>
    <row r="86" spans="1:250" ht="4.5" customHeight="1">
      <c r="A86" s="106"/>
      <c r="B86" s="123"/>
      <c r="C86" s="123"/>
      <c r="D86" s="107"/>
      <c r="E86" s="81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</row>
    <row r="87" spans="1:250" ht="25.5">
      <c r="A87" s="80"/>
      <c r="B87" s="99" t="s">
        <v>32</v>
      </c>
      <c r="C87" s="125"/>
      <c r="D87" s="100"/>
      <c r="E87" s="81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</row>
    <row r="88" spans="1:250" ht="4.5" customHeight="1">
      <c r="A88" s="126"/>
      <c r="B88" s="102"/>
      <c r="C88" s="103"/>
      <c r="D88" s="104"/>
      <c r="E88" s="81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</row>
    <row r="89" spans="1:250" ht="25.5" customHeight="1">
      <c r="A89" s="84" t="str">
        <f>'Anbieter A'!A89</f>
        <v>Ökologie</v>
      </c>
      <c r="B89" s="84"/>
      <c r="C89" s="95" t="s">
        <v>50</v>
      </c>
      <c r="D89" s="85" t="s">
        <v>34</v>
      </c>
    </row>
    <row r="90" spans="1:250" ht="38.25">
      <c r="A90" s="127"/>
      <c r="B90" s="97" t="str">
        <f>'Anbieter A'!B90</f>
        <v>- Liegt ein Nachhaltigkeitsbericht vor?
   Ja         (3 Punkte)
   Nein      (0 Punkte)</v>
      </c>
      <c r="C90" s="208">
        <f>Zusammenfassung!D42</f>
        <v>0.5</v>
      </c>
      <c r="D90" s="174"/>
    </row>
    <row r="91" spans="1:250" ht="51">
      <c r="A91" s="127"/>
      <c r="B91" s="97" t="str">
        <f>'Anbieter A'!B91</f>
        <v>- Welches Stromprodukt wird verwendet?
   Ökostrom/Sonne                   (2 Punkte)
   Erneuerbar/Wasser              (1.5 Punkte)
   Kernenergie/Erneuerbar       (1.0 Punkte)</v>
      </c>
      <c r="C91" s="219"/>
      <c r="D91" s="174"/>
    </row>
    <row r="92" spans="1:250" ht="4.5" customHeight="1">
      <c r="A92" s="127"/>
      <c r="B92" s="97"/>
      <c r="C92" s="97"/>
    </row>
    <row r="93" spans="1:250" ht="25.5">
      <c r="A93" s="127"/>
      <c r="B93" s="99" t="s">
        <v>32</v>
      </c>
      <c r="C93" s="99"/>
      <c r="D93" s="128"/>
    </row>
    <row r="94" spans="1:250" ht="4.5" customHeight="1">
      <c r="A94" s="129"/>
      <c r="B94" s="102"/>
      <c r="C94" s="103"/>
      <c r="D94" s="129"/>
    </row>
    <row r="95" spans="1:250">
      <c r="C95" s="135"/>
    </row>
  </sheetData>
  <sheetProtection selectLockedCells="1"/>
  <mergeCells count="19">
    <mergeCell ref="C44:C46"/>
    <mergeCell ref="D44:D46"/>
    <mergeCell ref="C9:C12"/>
    <mergeCell ref="C22:C24"/>
    <mergeCell ref="C29:C31"/>
    <mergeCell ref="C37:C39"/>
    <mergeCell ref="D37:D39"/>
    <mergeCell ref="C73:C77"/>
    <mergeCell ref="D73:D77"/>
    <mergeCell ref="C83:C84"/>
    <mergeCell ref="C90:C91"/>
    <mergeCell ref="A50:B50"/>
    <mergeCell ref="C51:C52"/>
    <mergeCell ref="D51:D52"/>
    <mergeCell ref="A56:B56"/>
    <mergeCell ref="C57:C58"/>
    <mergeCell ref="C64:C67"/>
    <mergeCell ref="D64:D65"/>
    <mergeCell ref="D66:D67"/>
  </mergeCells>
  <conditionalFormatting sqref="D9">
    <cfRule type="expression" dxfId="27" priority="8">
      <formula>SUM(D9:D12)&gt;5</formula>
    </cfRule>
    <cfRule type="cellIs" dxfId="26" priority="9" operator="greaterThan">
      <formula>3</formula>
    </cfRule>
  </conditionalFormatting>
  <conditionalFormatting sqref="D10">
    <cfRule type="expression" dxfId="25" priority="6">
      <formula>SUM(D9:D12)&gt;5</formula>
    </cfRule>
    <cfRule type="cellIs" dxfId="24" priority="7" operator="greaterThan">
      <formula>2</formula>
    </cfRule>
  </conditionalFormatting>
  <conditionalFormatting sqref="D11">
    <cfRule type="expression" dxfId="23" priority="4">
      <formula>SUM(D9:D12)&gt;5</formula>
    </cfRule>
    <cfRule type="cellIs" dxfId="22" priority="5" operator="greaterThan">
      <formula>1.5</formula>
    </cfRule>
  </conditionalFormatting>
  <conditionalFormatting sqref="D12">
    <cfRule type="expression" dxfId="21" priority="2">
      <formula>SUM(D9:D12)&gt;5</formula>
    </cfRule>
    <cfRule type="cellIs" dxfId="20" priority="3" operator="greaterThan">
      <formula>1</formula>
    </cfRule>
  </conditionalFormatting>
  <conditionalFormatting sqref="D17">
    <cfRule type="cellIs" dxfId="19" priority="29" operator="greaterThan">
      <formula>5</formula>
    </cfRule>
  </conditionalFormatting>
  <conditionalFormatting sqref="D22:D23">
    <cfRule type="cellIs" dxfId="18" priority="21" operator="greaterThan">
      <formula>2</formula>
    </cfRule>
  </conditionalFormatting>
  <conditionalFormatting sqref="D24">
    <cfRule type="cellIs" dxfId="17" priority="20" operator="greaterThan">
      <formula>1</formula>
    </cfRule>
  </conditionalFormatting>
  <conditionalFormatting sqref="D29">
    <cfRule type="cellIs" dxfId="16" priority="19" operator="greaterThan">
      <formula>1</formula>
    </cfRule>
  </conditionalFormatting>
  <conditionalFormatting sqref="D30:D31">
    <cfRule type="cellIs" dxfId="15" priority="17" operator="greaterThan">
      <formula>2</formula>
    </cfRule>
  </conditionalFormatting>
  <conditionalFormatting sqref="D37:D39">
    <cfRule type="cellIs" dxfId="14" priority="15" operator="greaterThan">
      <formula>5</formula>
    </cfRule>
  </conditionalFormatting>
  <conditionalFormatting sqref="D44:D46">
    <cfRule type="cellIs" dxfId="13" priority="13" operator="greaterThan">
      <formula>5</formula>
    </cfRule>
  </conditionalFormatting>
  <conditionalFormatting sqref="D51:D52">
    <cfRule type="cellIs" dxfId="12" priority="14" operator="greaterThan">
      <formula>5</formula>
    </cfRule>
  </conditionalFormatting>
  <conditionalFormatting sqref="D57">
    <cfRule type="cellIs" dxfId="11" priority="12" operator="greaterThan">
      <formula>3</formula>
    </cfRule>
  </conditionalFormatting>
  <conditionalFormatting sqref="D58">
    <cfRule type="cellIs" dxfId="10" priority="1" operator="greaterThan">
      <formula>2</formula>
    </cfRule>
  </conditionalFormatting>
  <conditionalFormatting sqref="D64">
    <cfRule type="cellIs" dxfId="9" priority="27" operator="greaterThan">
      <formula>3</formula>
    </cfRule>
  </conditionalFormatting>
  <conditionalFormatting sqref="D66">
    <cfRule type="cellIs" dxfId="8" priority="26" operator="greaterThan">
      <formula>2</formula>
    </cfRule>
  </conditionalFormatting>
  <conditionalFormatting sqref="D73:D77">
    <cfRule type="cellIs" dxfId="7" priority="25" operator="greaterThan">
      <formula>5</formula>
    </cfRule>
  </conditionalFormatting>
  <conditionalFormatting sqref="D85">
    <cfRule type="cellIs" dxfId="6" priority="10" operator="greaterThan">
      <formula>5</formula>
    </cfRule>
  </conditionalFormatting>
  <conditionalFormatting sqref="D90">
    <cfRule type="cellIs" dxfId="5" priority="23" operator="greaterThan">
      <formula>3</formula>
    </cfRule>
  </conditionalFormatting>
  <conditionalFormatting sqref="D91">
    <cfRule type="cellIs" dxfId="4" priority="11" operator="greaterThan">
      <formula>2</formula>
    </cfRule>
  </conditionalFormatting>
  <conditionalFormatting sqref="E7">
    <cfRule type="cellIs" dxfId="3" priority="30" operator="greaterThan">
      <formula>5</formula>
    </cfRule>
  </conditionalFormatting>
  <conditionalFormatting sqref="E35">
    <cfRule type="cellIs" dxfId="2" priority="16" operator="greaterThan">
      <formula>5</formula>
    </cfRule>
  </conditionalFormatting>
  <conditionalFormatting sqref="E62">
    <cfRule type="cellIs" dxfId="1" priority="28" operator="greaterThan">
      <formula>5</formula>
    </cfRule>
  </conditionalFormatting>
  <conditionalFormatting sqref="E81">
    <cfRule type="cellIs" dxfId="0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Bürki Stefan</cp:lastModifiedBy>
  <cp:revision>32</cp:revision>
  <cp:lastPrinted>2024-10-03T08:49:58Z</cp:lastPrinted>
  <dcterms:created xsi:type="dcterms:W3CDTF">2002-11-29T07:41:48Z</dcterms:created>
  <dcterms:modified xsi:type="dcterms:W3CDTF">2025-05-13T07:52:19Z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